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9120" activeTab="0"/>
  </bookViews>
  <sheets>
    <sheet name="MODL87" sheetId="1" r:id="rId1"/>
    <sheet name="MODL88" sheetId="2" r:id="rId2"/>
    <sheet name="MODL89" sheetId="3" r:id="rId3"/>
    <sheet name="MODL90" sheetId="4" r:id="rId4"/>
    <sheet name="MODL91" sheetId="5" r:id="rId5"/>
    <sheet name="MODL92" sheetId="6" r:id="rId6"/>
    <sheet name="MODL93" sheetId="7" r:id="rId7"/>
    <sheet name="MODL94" sheetId="8" r:id="rId8"/>
    <sheet name="MODL95" sheetId="9" r:id="rId9"/>
    <sheet name="MODL96" sheetId="10" r:id="rId10"/>
    <sheet name="MODL97" sheetId="11" r:id="rId11"/>
    <sheet name="MODL98" sheetId="12" r:id="rId12"/>
    <sheet name="MODL99" sheetId="13" r:id="rId13"/>
    <sheet name="MODL00" sheetId="14" r:id="rId14"/>
    <sheet name="MODL01" sheetId="15" r:id="rId15"/>
    <sheet name="MODL02" sheetId="16" r:id="rId16"/>
    <sheet name="MODL03" sheetId="17" r:id="rId17"/>
    <sheet name="MODL04" sheetId="18" r:id="rId18"/>
    <sheet name="MODL05" sheetId="19" r:id="rId19"/>
    <sheet name="MODL06" sheetId="20" r:id="rId20"/>
    <sheet name="Summary" sheetId="21" r:id="rId21"/>
    <sheet name="Worst case" sheetId="22" r:id="rId22"/>
  </sheets>
  <definedNames>
    <definedName name="_Regression_Int" localSheetId="0" hidden="1">1</definedName>
    <definedName name="_xlnm.Print_Area" localSheetId="0">'MODL87'!$A$1:$L$40</definedName>
    <definedName name="_xlnm.Print_Area" localSheetId="8">'MODL95'!$A$1:$L$48</definedName>
  </definedNames>
  <calcPr fullCalcOnLoad="1"/>
</workbook>
</file>

<file path=xl/sharedStrings.xml><?xml version="1.0" encoding="utf-8"?>
<sst xmlns="http://schemas.openxmlformats.org/spreadsheetml/2006/main" count="2799" uniqueCount="150">
  <si>
    <t>Collection area =</t>
  </si>
  <si>
    <t>Total storage =</t>
  </si>
  <si>
    <t>May</t>
  </si>
  <si>
    <t>rainfall</t>
  </si>
  <si>
    <t>(inches)</t>
  </si>
  <si>
    <t>Gallons</t>
  </si>
  <si>
    <t>water</t>
  </si>
  <si>
    <t>per s.f.</t>
  </si>
  <si>
    <t>Total</t>
  </si>
  <si>
    <t>supply</t>
  </si>
  <si>
    <t>(gal.)</t>
  </si>
  <si>
    <t>demand</t>
  </si>
  <si>
    <t>in storage</t>
  </si>
  <si>
    <t>gal. in</t>
  </si>
  <si>
    <t>storage</t>
  </si>
  <si>
    <t>Overflow</t>
  </si>
  <si>
    <t>Make-up</t>
  </si>
  <si>
    <t>gpd</t>
  </si>
  <si>
    <t>Total annual demand  =</t>
  </si>
  <si>
    <t>Demand met by rainwater =</t>
  </si>
  <si>
    <t>% demand met by rainwater  =</t>
  </si>
  <si>
    <t>% of total demand wasted  =</t>
  </si>
  <si>
    <t xml:space="preserve">      Initial storage assumed =</t>
  </si>
  <si>
    <t>Net change</t>
  </si>
  <si>
    <t>% of total supply wasted =</t>
  </si>
  <si>
    <t>Monthly Rainwater Harvesting Model - 1987</t>
  </si>
  <si>
    <t>Daily Demand in Each Month</t>
  </si>
  <si>
    <t>Month</t>
  </si>
  <si>
    <t>January</t>
  </si>
  <si>
    <t>February</t>
  </si>
  <si>
    <t>March</t>
  </si>
  <si>
    <t>April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</si>
  <si>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</si>
  <si>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</si>
  <si>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</si>
  <si>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</si>
  <si>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</si>
  <si>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</si>
  <si>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</si>
  <si>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Monthly Rainwater Harvesting Model - 1988</t>
  </si>
  <si>
    <t>Storage at end of 1987 =</t>
  </si>
  <si>
    <t>Storage at end of 1988 =</t>
  </si>
  <si>
    <t>Monthly Rainwater Harvesting Model - 1989</t>
  </si>
  <si>
    <t>Storage at end of 1989 =</t>
  </si>
  <si>
    <t>Monthly Rainwater Harvesting Model - 1990</t>
  </si>
  <si>
    <t>Storage at end of 1990 =</t>
  </si>
  <si>
    <t>Monthly Rainwater Harvesting Model - 1991</t>
  </si>
  <si>
    <t>Monthly Rainwater Harvesting Model - 1992</t>
  </si>
  <si>
    <t>Storage at end of 1991 =</t>
  </si>
  <si>
    <t>Monthly Rainwater Harvesting Model - 1993</t>
  </si>
  <si>
    <t>Storage at end of 1992 =</t>
  </si>
  <si>
    <t>Monthly Rainwater Harvesting Model - 1994</t>
  </si>
  <si>
    <t>Storage at end of 1993 =</t>
  </si>
  <si>
    <t>Monthly Rainwater Harvesting Model - 1995</t>
  </si>
  <si>
    <t>Storage at end of 1994 =</t>
  </si>
  <si>
    <t>TOTALS</t>
  </si>
  <si>
    <t>Monthly Rainwater Harvesting Model - 1996</t>
  </si>
  <si>
    <t>Monthly Rainwater Harvesting Model - 1997</t>
  </si>
  <si>
    <t>Monthly Rainwater Harvesting Model - 1998</t>
  </si>
  <si>
    <t>Monthly Rainwater Harvesting Model - 1999</t>
  </si>
  <si>
    <t>Monthly Rainwater Harvesting Model - 2000</t>
  </si>
  <si>
    <t>Monthly Rainwater Harvesting Model - 2001</t>
  </si>
  <si>
    <t>Monthly Rainwater Harvesting Model - 2002</t>
  </si>
  <si>
    <t>Monthly Rainwater Harvesting Model - 2003</t>
  </si>
  <si>
    <t>Monthly Rainwater Harvesting Model - 2004</t>
  </si>
  <si>
    <t>Monthly Rainwater Harvesting Model - 2005</t>
  </si>
  <si>
    <t>Monthly Rainwater Harvesting Model - 2006</t>
  </si>
  <si>
    <t>Storage at end of 2005 =</t>
  </si>
  <si>
    <t>Storage at end of 2004 =</t>
  </si>
  <si>
    <t>Storage at end of 2003 =</t>
  </si>
  <si>
    <t>Storage at end of 2002 =</t>
  </si>
  <si>
    <t>Storage at end of 2001 =</t>
  </si>
  <si>
    <t>Storage at end of 2000 =</t>
  </si>
  <si>
    <t>Storage at end of 1999 =</t>
  </si>
  <si>
    <t>Storage at end of 1998 =</t>
  </si>
  <si>
    <t>Storage at end of 1997 =</t>
  </si>
  <si>
    <t>Storage at end of 1996 =</t>
  </si>
  <si>
    <t>Storage at end of 1995 =</t>
  </si>
  <si>
    <t>Occupancy =</t>
  </si>
  <si>
    <t>Usage rate =</t>
  </si>
  <si>
    <t>Parameter</t>
  </si>
  <si>
    <t>Demand provided by rainwater</t>
  </si>
  <si>
    <t>Portion of rainfall lost</t>
  </si>
  <si>
    <t>Total rainfall - inches</t>
  </si>
  <si>
    <t>Total makeup demand - gallons</t>
  </si>
  <si>
    <t>Total overflow (lost supply) - gallons</t>
  </si>
  <si>
    <t>Interior Demand</t>
  </si>
  <si>
    <t>System Sizing Parameters</t>
  </si>
  <si>
    <t>Monthly Rainwater Harvesting Model - 20-Year Summary</t>
  </si>
  <si>
    <t>Total makeup demand over 20-year period =</t>
  </si>
  <si>
    <t>Total overflow lost over 20-year period =</t>
  </si>
  <si>
    <t>Irrigation Demand</t>
  </si>
  <si>
    <t>No. of Days</t>
  </si>
  <si>
    <t>Cistern alarm level:</t>
  </si>
  <si>
    <t>Enhanced conservation curtailment rate:</t>
  </si>
  <si>
    <t>Irrigated area =</t>
  </si>
  <si>
    <t>Irrigation Rate</t>
  </si>
  <si>
    <t xml:space="preserve">  in/week</t>
  </si>
  <si>
    <t>Interior Daily Demand in Each Month</t>
  </si>
  <si>
    <t xml:space="preserve">  persons</t>
  </si>
  <si>
    <t xml:space="preserve">  gpcd</t>
  </si>
  <si>
    <t xml:space="preserve">  sq. ft.</t>
  </si>
  <si>
    <t xml:space="preserve">  gallons</t>
  </si>
  <si>
    <t xml:space="preserve"> (Input 1.0 to curtail irrigation only)</t>
  </si>
  <si>
    <t>(Reduces interior demand to this rate times usage rate)</t>
  </si>
  <si>
    <t>collected</t>
  </si>
  <si>
    <t xml:space="preserve"> (Cistern volume at which enhanced conservation is practiced -- input zero to disable this function)</t>
  </si>
  <si>
    <t>Number of years in which makeup was required =</t>
  </si>
  <si>
    <t>Maximum overflow lost in any one year =</t>
  </si>
  <si>
    <t>Maximum makeup required in any one year =</t>
  </si>
  <si>
    <t>(Input zero to disable irrigation modeling)</t>
  </si>
  <si>
    <t>Worst Case (Minimum Rainfall) Periods</t>
  </si>
  <si>
    <t>Minimum 3-Month Total =</t>
  </si>
  <si>
    <t>inches</t>
  </si>
  <si>
    <t>Minimum 6-Month Total =</t>
  </si>
  <si>
    <t>Minimum 12-Month Total =</t>
  </si>
  <si>
    <t>Minimum 18-Month Total =</t>
  </si>
  <si>
    <t>Minimum 24-Month Total =</t>
  </si>
  <si>
    <t>3-Month</t>
  </si>
  <si>
    <t>Locate</t>
  </si>
  <si>
    <t>6-Month</t>
  </si>
  <si>
    <t>12-Month</t>
  </si>
  <si>
    <t>18-Month</t>
  </si>
  <si>
    <t>24-Month</t>
  </si>
  <si>
    <t>Year</t>
  </si>
  <si>
    <t>Rainfall</t>
  </si>
  <si>
    <t>Minimum</t>
  </si>
  <si>
    <t>Total &lt;</t>
  </si>
  <si>
    <t>Locate &lt;</t>
  </si>
  <si>
    <t>3-Month Period</t>
  </si>
  <si>
    <t>6-Month Period</t>
  </si>
  <si>
    <t>12-Month Period</t>
  </si>
  <si>
    <t>18-Month Period</t>
  </si>
  <si>
    <t>24-Month Period</t>
  </si>
  <si>
    <t>Wastewater irrigation?</t>
  </si>
  <si>
    <t>(1=yes, 0=no)</t>
  </si>
  <si>
    <t>Wastewater irrigated?</t>
  </si>
  <si>
    <t>MinMult?</t>
  </si>
  <si>
    <t xml:space="preserve"> 3-Month Minimum =</t>
  </si>
  <si>
    <t>X</t>
  </si>
  <si>
    <t xml:space="preserve">  3-Month Minimum =</t>
  </si>
  <si>
    <t xml:space="preserve"> 6-Month Minimum =</t>
  </si>
  <si>
    <t xml:space="preserve"> 12-Month Minimum =</t>
  </si>
  <si>
    <t>Frequency of Less Than</t>
  </si>
  <si>
    <t>? X Min.</t>
  </si>
  <si>
    <t>(1=yes, 0=no - 90% of interior demand defrays irrigation demand)</t>
  </si>
  <si>
    <t>Shaded boxes are user inputs</t>
  </si>
  <si>
    <t>Wimberley</t>
  </si>
  <si>
    <t>Copyright 2008</t>
  </si>
  <si>
    <t>David Venhuizen, P.E.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</si>
</sst>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00_)"/>
    <numFmt numFmtId="167" formatCode="0.0_)"/>
    <numFmt numFmtId="168" formatCode="0_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?_);_(@_)"/>
    <numFmt numFmtId="172" formatCode="0.0"/>
    <numFmt numFmtId="173" formatCode="0.0%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#,##0.000"/>
    <numFmt numFmtId="178" formatCode="[$-409]dddd\,\ mmmm\ dd\,\ yyyy"/>
    <numFmt numFmtId="179" formatCode="[$-409]h:mm:ss\ AM/PM"/>
  </numFmts>
  <fonts count="49">
    <font>
      <sz val="10"/>
      <name val="Courier"/>
      <family val="0"/>
    </font>
    <font>
      <sz val="10"/>
      <name val="Dutch801 Rm BT"/>
      <family val="0"/>
    </font>
    <font>
      <sz val="10"/>
      <color indexed="8"/>
      <name val="Courier"/>
      <family val="3"/>
    </font>
    <font>
      <sz val="8"/>
      <color indexed="8"/>
      <name val="Courier"/>
      <family val="3"/>
    </font>
    <font>
      <sz val="18"/>
      <color indexed="8"/>
      <name val="Dutch801 Rm BT"/>
      <family val="1"/>
    </font>
    <font>
      <sz val="10"/>
      <color indexed="8"/>
      <name val="Dutch801 Rm BT"/>
      <family val="1"/>
    </font>
    <font>
      <sz val="8"/>
      <color indexed="8"/>
      <name val="Dutch801 Rm BT"/>
      <family val="1"/>
    </font>
    <font>
      <sz val="12"/>
      <color indexed="8"/>
      <name val="Dutch801 Rm BT"/>
      <family val="1"/>
    </font>
    <font>
      <sz val="12"/>
      <name val="Dutch801 Rm BT"/>
      <family val="1"/>
    </font>
    <font>
      <sz val="9"/>
      <color indexed="8"/>
      <name val="Dutch801 Rm BT"/>
      <family val="1"/>
    </font>
    <font>
      <sz val="10"/>
      <color indexed="9"/>
      <name val="Dutch801 Rm BT"/>
      <family val="2"/>
    </font>
    <font>
      <sz val="10"/>
      <color indexed="20"/>
      <name val="Dutch801 Rm BT"/>
      <family val="2"/>
    </font>
    <font>
      <b/>
      <sz val="10"/>
      <color indexed="52"/>
      <name val="Dutch801 Rm BT"/>
      <family val="2"/>
    </font>
    <font>
      <b/>
      <sz val="10"/>
      <color indexed="9"/>
      <name val="Dutch801 Rm BT"/>
      <family val="2"/>
    </font>
    <font>
      <i/>
      <sz val="10"/>
      <color indexed="23"/>
      <name val="Dutch801 Rm BT"/>
      <family val="2"/>
    </font>
    <font>
      <sz val="10"/>
      <color indexed="17"/>
      <name val="Dutch801 Rm BT"/>
      <family val="2"/>
    </font>
    <font>
      <b/>
      <sz val="15"/>
      <color indexed="56"/>
      <name val="Dutch801 Rm BT"/>
      <family val="2"/>
    </font>
    <font>
      <b/>
      <sz val="13"/>
      <color indexed="56"/>
      <name val="Dutch801 Rm BT"/>
      <family val="2"/>
    </font>
    <font>
      <b/>
      <sz val="11"/>
      <color indexed="56"/>
      <name val="Dutch801 Rm BT"/>
      <family val="2"/>
    </font>
    <font>
      <sz val="10"/>
      <color indexed="62"/>
      <name val="Dutch801 Rm BT"/>
      <family val="2"/>
    </font>
    <font>
      <sz val="10"/>
      <color indexed="52"/>
      <name val="Dutch801 Rm BT"/>
      <family val="2"/>
    </font>
    <font>
      <sz val="10"/>
      <color indexed="60"/>
      <name val="Dutch801 Rm BT"/>
      <family val="2"/>
    </font>
    <font>
      <b/>
      <sz val="10"/>
      <color indexed="63"/>
      <name val="Dutch801 Rm BT"/>
      <family val="2"/>
    </font>
    <font>
      <b/>
      <sz val="18"/>
      <color indexed="56"/>
      <name val="Cambria"/>
      <family val="2"/>
    </font>
    <font>
      <b/>
      <sz val="10"/>
      <color indexed="8"/>
      <name val="Dutch801 Rm BT"/>
      <family val="2"/>
    </font>
    <font>
      <sz val="10"/>
      <color indexed="10"/>
      <name val="Dutch801 Rm BT"/>
      <family val="2"/>
    </font>
    <font>
      <sz val="12"/>
      <color indexed="62"/>
      <name val="Dutch801 Rm BT"/>
      <family val="2"/>
    </font>
    <font>
      <sz val="24"/>
      <color indexed="9"/>
      <name val="Dutch801 Rm BT"/>
      <family val="2"/>
    </font>
    <font>
      <sz val="10"/>
      <color theme="1"/>
      <name val="Dutch801 Rm BT"/>
      <family val="2"/>
    </font>
    <font>
      <sz val="10"/>
      <color theme="0"/>
      <name val="Dutch801 Rm BT"/>
      <family val="2"/>
    </font>
    <font>
      <sz val="10"/>
      <color rgb="FF9C0006"/>
      <name val="Dutch801 Rm BT"/>
      <family val="2"/>
    </font>
    <font>
      <b/>
      <sz val="10"/>
      <color rgb="FFFA7D00"/>
      <name val="Dutch801 Rm BT"/>
      <family val="2"/>
    </font>
    <font>
      <b/>
      <sz val="10"/>
      <color theme="0"/>
      <name val="Dutch801 Rm BT"/>
      <family val="2"/>
    </font>
    <font>
      <i/>
      <sz val="10"/>
      <color rgb="FF7F7F7F"/>
      <name val="Dutch801 Rm BT"/>
      <family val="2"/>
    </font>
    <font>
      <sz val="10"/>
      <color rgb="FF006100"/>
      <name val="Dutch801 Rm BT"/>
      <family val="2"/>
    </font>
    <font>
      <b/>
      <sz val="15"/>
      <color theme="3"/>
      <name val="Dutch801 Rm BT"/>
      <family val="2"/>
    </font>
    <font>
      <b/>
      <sz val="13"/>
      <color theme="3"/>
      <name val="Dutch801 Rm BT"/>
      <family val="2"/>
    </font>
    <font>
      <b/>
      <sz val="11"/>
      <color theme="3"/>
      <name val="Dutch801 Rm BT"/>
      <family val="2"/>
    </font>
    <font>
      <sz val="10"/>
      <color rgb="FF3F3F76"/>
      <name val="Dutch801 Rm BT"/>
      <family val="2"/>
    </font>
    <font>
      <sz val="10"/>
      <color rgb="FFFA7D00"/>
      <name val="Dutch801 Rm BT"/>
      <family val="2"/>
    </font>
    <font>
      <sz val="10"/>
      <color rgb="FF9C6500"/>
      <name val="Dutch801 Rm BT"/>
      <family val="2"/>
    </font>
    <font>
      <b/>
      <sz val="10"/>
      <color rgb="FF3F3F3F"/>
      <name val="Dutch801 Rm BT"/>
      <family val="2"/>
    </font>
    <font>
      <b/>
      <sz val="18"/>
      <color theme="3"/>
      <name val="Cambria"/>
      <family val="2"/>
    </font>
    <font>
      <b/>
      <sz val="10"/>
      <color theme="1"/>
      <name val="Dutch801 Rm BT"/>
      <family val="2"/>
    </font>
    <font>
      <sz val="10"/>
      <color rgb="FFFF0000"/>
      <name val="Dutch801 Rm BT"/>
      <family val="2"/>
    </font>
    <font>
      <sz val="12"/>
      <color rgb="FF3F3F76"/>
      <name val="Dutch801 Rm BT"/>
      <family val="2"/>
    </font>
    <font>
      <sz val="12"/>
      <color theme="1"/>
      <name val="Dutch801 Rm BT"/>
      <family val="2"/>
    </font>
    <font>
      <sz val="24"/>
      <color theme="0"/>
      <name val="Dutch801 Rm BT"/>
      <family val="2"/>
    </font>
    <font>
      <sz val="18"/>
      <color theme="1"/>
      <name val="Dutch801 Rm B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168" fontId="5" fillId="0" borderId="1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/>
      <protection/>
    </xf>
    <xf numFmtId="167" fontId="5" fillId="0" borderId="0" xfId="0" applyNumberFormat="1" applyFont="1" applyFill="1" applyAlignment="1" applyProtection="1">
      <alignment/>
      <protection/>
    </xf>
    <xf numFmtId="168" fontId="5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70" fontId="7" fillId="0" borderId="0" xfId="42" applyNumberFormat="1" applyFont="1" applyFill="1" applyAlignment="1" applyProtection="1">
      <alignment/>
      <protection/>
    </xf>
    <xf numFmtId="170" fontId="5" fillId="0" borderId="0" xfId="42" applyNumberFormat="1" applyFont="1" applyFill="1" applyAlignment="1" applyProtection="1">
      <alignment/>
      <protection/>
    </xf>
    <xf numFmtId="170" fontId="5" fillId="0" borderId="0" xfId="0" applyNumberFormat="1" applyFont="1" applyFill="1" applyAlignment="1" applyProtection="1">
      <alignment/>
      <protection/>
    </xf>
    <xf numFmtId="173" fontId="5" fillId="0" borderId="0" xfId="57" applyNumberFormat="1" applyFont="1" applyFill="1" applyAlignment="1" applyProtection="1">
      <alignment/>
      <protection/>
    </xf>
    <xf numFmtId="170" fontId="5" fillId="0" borderId="0" xfId="42" applyNumberFormat="1" applyFont="1" applyFill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/>
    </xf>
    <xf numFmtId="173" fontId="5" fillId="0" borderId="0" xfId="57" applyNumberFormat="1" applyFont="1" applyFill="1" applyAlignment="1">
      <alignment/>
    </xf>
    <xf numFmtId="175" fontId="5" fillId="0" borderId="0" xfId="42" applyNumberFormat="1" applyFont="1" applyFill="1" applyAlignment="1" applyProtection="1">
      <alignment/>
      <protection/>
    </xf>
    <xf numFmtId="43" fontId="5" fillId="0" borderId="0" xfId="42" applyNumberFormat="1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9" fontId="1" fillId="0" borderId="0" xfId="57" applyFont="1" applyAlignment="1">
      <alignment/>
    </xf>
    <xf numFmtId="3" fontId="1" fillId="0" borderId="0" xfId="42" applyNumberFormat="1" applyFont="1" applyAlignment="1">
      <alignment/>
    </xf>
    <xf numFmtId="3" fontId="1" fillId="0" borderId="0" xfId="0" applyNumberFormat="1" applyFont="1" applyAlignment="1">
      <alignment/>
    </xf>
    <xf numFmtId="9" fontId="1" fillId="0" borderId="0" xfId="57" applyNumberFormat="1" applyFont="1" applyAlignment="1">
      <alignment/>
    </xf>
    <xf numFmtId="2" fontId="1" fillId="0" borderId="0" xfId="0" applyNumberFormat="1" applyFont="1" applyAlignment="1">
      <alignment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>
      <alignment horizontal="left"/>
    </xf>
    <xf numFmtId="170" fontId="7" fillId="0" borderId="0" xfId="42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37" fontId="7" fillId="0" borderId="0" xfId="42" applyNumberFormat="1" applyFont="1" applyFill="1" applyBorder="1" applyAlignment="1" applyProtection="1">
      <alignment/>
      <protection/>
    </xf>
    <xf numFmtId="2" fontId="38" fillId="30" borderId="1" xfId="52" applyNumberFormat="1" applyAlignment="1">
      <alignment horizontal="center"/>
    </xf>
    <xf numFmtId="0" fontId="33" fillId="0" borderId="0" xfId="46" applyFill="1" applyAlignment="1" applyProtection="1">
      <alignment/>
      <protection/>
    </xf>
    <xf numFmtId="0" fontId="33" fillId="0" borderId="0" xfId="46" applyFill="1" applyAlignment="1">
      <alignment/>
    </xf>
    <xf numFmtId="0" fontId="33" fillId="0" borderId="0" xfId="46" applyFill="1" applyAlignment="1">
      <alignment horizontal="left"/>
    </xf>
    <xf numFmtId="170" fontId="45" fillId="30" borderId="1" xfId="52" applyNumberFormat="1" applyFont="1" applyAlignment="1" applyProtection="1">
      <alignment/>
      <protection/>
    </xf>
    <xf numFmtId="37" fontId="45" fillId="30" borderId="1" xfId="52" applyNumberFormat="1" applyFont="1" applyAlignment="1" applyProtection="1">
      <alignment/>
      <protection/>
    </xf>
    <xf numFmtId="0" fontId="45" fillId="30" borderId="1" xfId="52" applyFont="1" applyAlignment="1">
      <alignment horizontal="center"/>
    </xf>
    <xf numFmtId="0" fontId="45" fillId="30" borderId="1" xfId="52" applyFont="1" applyAlignment="1" applyProtection="1">
      <alignment/>
      <protection/>
    </xf>
    <xf numFmtId="0" fontId="45" fillId="30" borderId="1" xfId="52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46" fillId="0" borderId="0" xfId="0" applyFont="1" applyAlignment="1">
      <alignment/>
    </xf>
    <xf numFmtId="165" fontId="46" fillId="0" borderId="0" xfId="0" applyNumberFormat="1" applyFont="1" applyAlignment="1">
      <alignment horizontal="right"/>
    </xf>
    <xf numFmtId="2" fontId="46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Border="1" applyAlignment="1">
      <alignment/>
    </xf>
    <xf numFmtId="3" fontId="45" fillId="30" borderId="12" xfId="52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45" fillId="30" borderId="13" xfId="52" applyFont="1" applyBorder="1" applyAlignment="1">
      <alignment horizontal="center"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28" fillId="0" borderId="0" xfId="0" applyFont="1" applyAlignment="1">
      <alignment/>
    </xf>
    <xf numFmtId="0" fontId="38" fillId="30" borderId="1" xfId="52" applyAlignment="1">
      <alignment horizontal="center"/>
    </xf>
    <xf numFmtId="0" fontId="9" fillId="0" borderId="0" xfId="0" applyFont="1" applyFill="1" applyAlignment="1" applyProtection="1">
      <alignment horizontal="left"/>
      <protection/>
    </xf>
    <xf numFmtId="0" fontId="47" fillId="20" borderId="0" xfId="33" applyFont="1" applyAlignment="1">
      <alignment horizontal="center"/>
    </xf>
    <xf numFmtId="0" fontId="4" fillId="0" borderId="0" xfId="0" applyFont="1" applyFill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3" fillId="0" borderId="0" xfId="46" applyFill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33" fillId="0" borderId="0" xfId="46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9"/>
  <sheetViews>
    <sheetView tabSelected="1" zoomScalePageLayoutView="0" workbookViewId="0" topLeftCell="A1">
      <selection activeCell="M30" sqref="M30"/>
    </sheetView>
  </sheetViews>
  <sheetFormatPr defaultColWidth="9.625" defaultRowHeight="12.75"/>
  <cols>
    <col min="1" max="3" width="9.625" style="0" customWidth="1"/>
    <col min="4" max="5" width="9.00390625" style="0" customWidth="1"/>
    <col min="6" max="6" width="11.625" style="0" customWidth="1"/>
    <col min="7" max="7" width="9.00390625" style="0" customWidth="1"/>
    <col min="8" max="8" width="9.625" style="0" customWidth="1"/>
    <col min="9" max="9" width="9.00390625" style="0" customWidth="1"/>
    <col min="10" max="10" width="1.625" style="0" customWidth="1"/>
    <col min="11" max="12" width="9.00390625" style="0" customWidth="1"/>
  </cols>
  <sheetData>
    <row r="1" spans="1:12" ht="30.75">
      <c r="A1" s="104" t="s">
        <v>147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3.25">
      <c r="A2" s="105" t="s">
        <v>25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3.5" customHeight="1">
      <c r="A3" s="42"/>
      <c r="B3" s="42"/>
      <c r="C3" s="42"/>
      <c r="D3" s="42"/>
      <c r="E3" s="109" t="s">
        <v>146</v>
      </c>
      <c r="F3" s="109"/>
      <c r="G3" s="109"/>
      <c r="H3" s="42"/>
      <c r="I3" s="42"/>
      <c r="J3" s="42"/>
      <c r="K3" s="103" t="s">
        <v>148</v>
      </c>
      <c r="L3" s="42"/>
    </row>
    <row r="4" spans="1:12" ht="12.75">
      <c r="A4" s="107" t="s">
        <v>87</v>
      </c>
      <c r="B4" s="107"/>
      <c r="C4" s="107"/>
      <c r="D4" s="107"/>
      <c r="E4" s="1"/>
      <c r="F4" s="107" t="s">
        <v>86</v>
      </c>
      <c r="G4" s="107"/>
      <c r="H4" s="107"/>
      <c r="I4" s="1"/>
      <c r="J4" s="1"/>
      <c r="K4" s="30" t="s">
        <v>149</v>
      </c>
      <c r="L4" s="1"/>
    </row>
    <row r="5" spans="1:12" ht="15.75">
      <c r="A5" s="19" t="s">
        <v>0</v>
      </c>
      <c r="B5" s="20"/>
      <c r="C5" s="72">
        <v>4000</v>
      </c>
      <c r="D5" s="61" t="s">
        <v>101</v>
      </c>
      <c r="E5" s="20"/>
      <c r="F5" s="43" t="s">
        <v>78</v>
      </c>
      <c r="G5" s="75">
        <v>4</v>
      </c>
      <c r="H5" s="43" t="s">
        <v>99</v>
      </c>
      <c r="I5" s="30"/>
      <c r="J5" s="30"/>
      <c r="K5" s="20"/>
      <c r="L5" s="31"/>
    </row>
    <row r="6" spans="1:12" ht="15.75">
      <c r="A6" s="19" t="s">
        <v>1</v>
      </c>
      <c r="B6" s="20"/>
      <c r="C6" s="72">
        <v>30000</v>
      </c>
      <c r="D6" s="62" t="s">
        <v>102</v>
      </c>
      <c r="E6" s="19"/>
      <c r="F6" s="43" t="s">
        <v>79</v>
      </c>
      <c r="G6" s="76">
        <v>50</v>
      </c>
      <c r="H6" s="43" t="s">
        <v>100</v>
      </c>
      <c r="I6" s="20"/>
      <c r="J6" s="20"/>
      <c r="K6" s="33"/>
      <c r="L6" s="33"/>
    </row>
    <row r="7" spans="1:12" ht="15.75">
      <c r="A7" s="19" t="s">
        <v>93</v>
      </c>
      <c r="B7" s="20"/>
      <c r="C7" s="73">
        <v>4000</v>
      </c>
      <c r="D7" s="62" t="s">
        <v>102</v>
      </c>
      <c r="E7" s="69" t="s">
        <v>106</v>
      </c>
      <c r="F7" s="32"/>
      <c r="G7" s="29"/>
      <c r="H7" s="43"/>
      <c r="I7" s="47"/>
      <c r="J7" s="47"/>
      <c r="K7" s="33"/>
      <c r="L7" s="33"/>
    </row>
    <row r="8" spans="1:12" ht="15.75">
      <c r="A8" s="4" t="s">
        <v>94</v>
      </c>
      <c r="B8" s="20"/>
      <c r="C8" s="57"/>
      <c r="D8" s="74">
        <v>1</v>
      </c>
      <c r="E8" s="69" t="s">
        <v>103</v>
      </c>
      <c r="H8" s="93" t="s">
        <v>134</v>
      </c>
      <c r="I8" s="93"/>
      <c r="J8" s="62"/>
      <c r="K8" s="98">
        <v>0</v>
      </c>
      <c r="L8" s="71" t="s">
        <v>145</v>
      </c>
    </row>
    <row r="9" spans="1:12" ht="15.75">
      <c r="A9" s="4"/>
      <c r="B9" s="70" t="s">
        <v>104</v>
      </c>
      <c r="C9" s="57"/>
      <c r="D9" s="22"/>
      <c r="E9" s="4"/>
      <c r="H9" s="60" t="s">
        <v>95</v>
      </c>
      <c r="I9" s="60"/>
      <c r="J9" s="95"/>
      <c r="K9" s="96">
        <v>0</v>
      </c>
      <c r="L9" s="43" t="s">
        <v>101</v>
      </c>
    </row>
    <row r="10" spans="1:12" ht="15.75">
      <c r="A10" s="4"/>
      <c r="B10" s="20"/>
      <c r="C10" s="57"/>
      <c r="D10" s="22"/>
      <c r="E10" s="4"/>
      <c r="F10" s="56"/>
      <c r="G10" s="58"/>
      <c r="H10" s="49"/>
      <c r="I10" s="71" t="s">
        <v>110</v>
      </c>
      <c r="J10" s="63"/>
      <c r="K10" s="33"/>
      <c r="L10" s="33"/>
    </row>
    <row r="11" spans="1:12" ht="15.75">
      <c r="A11" s="106" t="s">
        <v>26</v>
      </c>
      <c r="B11" s="106"/>
      <c r="C11" s="106"/>
      <c r="D11" s="106"/>
      <c r="E11" s="19"/>
      <c r="F11" s="35" t="s">
        <v>92</v>
      </c>
      <c r="G11" s="29"/>
      <c r="H11" s="108" t="s">
        <v>96</v>
      </c>
      <c r="I11" s="108"/>
      <c r="K11" s="108" t="s">
        <v>91</v>
      </c>
      <c r="L11" s="108"/>
    </row>
    <row r="12" spans="1:12" ht="12.75">
      <c r="A12" s="4" t="s">
        <v>28</v>
      </c>
      <c r="B12" s="5"/>
      <c r="C12" s="25">
        <f aca="true" t="shared" si="0" ref="C12:C23">IF(G28&lt;$C$7,$G$5*$G$6*$D$8,$G$5*$G$6+K12)</f>
        <v>200</v>
      </c>
      <c r="D12" s="33" t="s">
        <v>17</v>
      </c>
      <c r="E12" s="6"/>
      <c r="F12" s="33">
        <v>31</v>
      </c>
      <c r="G12" s="3"/>
      <c r="H12" s="68">
        <v>0</v>
      </c>
      <c r="I12" s="65" t="s">
        <v>97</v>
      </c>
      <c r="J12" s="3"/>
      <c r="K12" s="59">
        <f aca="true" t="shared" si="1" ref="K12:K23">IF(K$8&gt;0,IF(H12=0,0,(IF((H12*F12/7)&gt;0.8*B29,MAX(($K$9*(H12*F12/7-0.8*B29)/12*7.5/F12)/0.9-0.9*G$5*G$6,0),0))),IF(H12=0,0,(IF((H12*F12/7)&gt;0.8*B29,($K$9*(H12*F12/7-0.8*B29)/12*7.5/F12)/0.9,0))))</f>
        <v>0</v>
      </c>
      <c r="L12" s="33" t="s">
        <v>17</v>
      </c>
    </row>
    <row r="13" spans="1:12" ht="12.75">
      <c r="A13" s="14" t="s">
        <v>29</v>
      </c>
      <c r="B13" s="5"/>
      <c r="C13" s="25">
        <f t="shared" si="0"/>
        <v>200</v>
      </c>
      <c r="D13" s="33" t="s">
        <v>17</v>
      </c>
      <c r="E13" s="6"/>
      <c r="F13" s="33">
        <v>28</v>
      </c>
      <c r="G13" s="9"/>
      <c r="H13" s="68">
        <v>0</v>
      </c>
      <c r="I13" s="65" t="s">
        <v>97</v>
      </c>
      <c r="J13" s="3"/>
      <c r="K13" s="59">
        <f t="shared" si="1"/>
        <v>0</v>
      </c>
      <c r="L13" s="33" t="s">
        <v>17</v>
      </c>
    </row>
    <row r="14" spans="1:12" ht="12.75">
      <c r="A14" s="14" t="s">
        <v>30</v>
      </c>
      <c r="B14" s="5"/>
      <c r="C14" s="25">
        <f t="shared" si="0"/>
        <v>200</v>
      </c>
      <c r="D14" s="33" t="s">
        <v>17</v>
      </c>
      <c r="E14" s="6"/>
      <c r="F14" s="33">
        <v>31</v>
      </c>
      <c r="G14" s="9"/>
      <c r="H14" s="68">
        <v>0.2</v>
      </c>
      <c r="I14" s="65" t="s">
        <v>97</v>
      </c>
      <c r="J14" s="3"/>
      <c r="K14" s="59">
        <f t="shared" si="1"/>
        <v>0</v>
      </c>
      <c r="L14" s="33" t="s">
        <v>17</v>
      </c>
    </row>
    <row r="15" spans="1:12" ht="12.75">
      <c r="A15" s="14" t="s">
        <v>31</v>
      </c>
      <c r="B15" s="5"/>
      <c r="C15" s="25">
        <f t="shared" si="0"/>
        <v>200</v>
      </c>
      <c r="D15" s="33" t="s">
        <v>17</v>
      </c>
      <c r="E15" s="6"/>
      <c r="F15" s="33">
        <v>30</v>
      </c>
      <c r="G15" s="9"/>
      <c r="H15" s="68">
        <v>0.5</v>
      </c>
      <c r="I15" s="65" t="s">
        <v>97</v>
      </c>
      <c r="J15" s="3"/>
      <c r="K15" s="59">
        <f t="shared" si="1"/>
        <v>0</v>
      </c>
      <c r="L15" s="33" t="s">
        <v>17</v>
      </c>
    </row>
    <row r="16" spans="1:12" ht="12.75">
      <c r="A16" s="14" t="s">
        <v>2</v>
      </c>
      <c r="B16" s="5"/>
      <c r="C16" s="25">
        <f t="shared" si="0"/>
        <v>200</v>
      </c>
      <c r="D16" s="33" t="s">
        <v>17</v>
      </c>
      <c r="E16" s="6"/>
      <c r="F16" s="33">
        <v>31</v>
      </c>
      <c r="G16" s="9"/>
      <c r="H16" s="68">
        <v>0.75</v>
      </c>
      <c r="I16" s="65" t="s">
        <v>97</v>
      </c>
      <c r="J16" s="3"/>
      <c r="K16" s="59">
        <f t="shared" si="1"/>
        <v>0</v>
      </c>
      <c r="L16" s="33" t="s">
        <v>17</v>
      </c>
    </row>
    <row r="17" spans="1:12" ht="12.75">
      <c r="A17" s="14" t="s">
        <v>32</v>
      </c>
      <c r="B17" s="5"/>
      <c r="C17" s="25">
        <f t="shared" si="0"/>
        <v>200</v>
      </c>
      <c r="D17" s="33" t="s">
        <v>17</v>
      </c>
      <c r="E17" s="6"/>
      <c r="F17" s="33">
        <v>30</v>
      </c>
      <c r="G17" s="9"/>
      <c r="H17" s="68">
        <v>1</v>
      </c>
      <c r="I17" s="65" t="s">
        <v>97</v>
      </c>
      <c r="J17" s="3"/>
      <c r="K17" s="59">
        <f t="shared" si="1"/>
        <v>0</v>
      </c>
      <c r="L17" s="33" t="s">
        <v>17</v>
      </c>
    </row>
    <row r="18" spans="1:12" ht="12.75">
      <c r="A18" s="14" t="s">
        <v>33</v>
      </c>
      <c r="B18" s="5"/>
      <c r="C18" s="25">
        <f t="shared" si="0"/>
        <v>200</v>
      </c>
      <c r="D18" s="33" t="s">
        <v>17</v>
      </c>
      <c r="E18" s="6"/>
      <c r="F18" s="33">
        <v>31</v>
      </c>
      <c r="G18" s="9"/>
      <c r="H18" s="68">
        <v>1</v>
      </c>
      <c r="I18" s="65" t="s">
        <v>97</v>
      </c>
      <c r="J18" s="3"/>
      <c r="K18" s="59">
        <f t="shared" si="1"/>
        <v>0</v>
      </c>
      <c r="L18" s="33" t="s">
        <v>17</v>
      </c>
    </row>
    <row r="19" spans="1:12" ht="12.75">
      <c r="A19" s="14" t="s">
        <v>34</v>
      </c>
      <c r="B19" s="5"/>
      <c r="C19" s="25">
        <f t="shared" si="0"/>
        <v>200</v>
      </c>
      <c r="D19" s="33" t="s">
        <v>17</v>
      </c>
      <c r="E19" s="6"/>
      <c r="F19" s="33">
        <v>31</v>
      </c>
      <c r="G19" s="9"/>
      <c r="H19" s="68">
        <v>1</v>
      </c>
      <c r="I19" s="65" t="s">
        <v>97</v>
      </c>
      <c r="J19" s="3"/>
      <c r="K19" s="59">
        <f t="shared" si="1"/>
        <v>0</v>
      </c>
      <c r="L19" s="33" t="s">
        <v>17</v>
      </c>
    </row>
    <row r="20" spans="1:12" ht="12.75">
      <c r="A20" s="14" t="s">
        <v>35</v>
      </c>
      <c r="B20" s="5"/>
      <c r="C20" s="25">
        <f t="shared" si="0"/>
        <v>200</v>
      </c>
      <c r="D20" s="33" t="s">
        <v>17</v>
      </c>
      <c r="E20" s="9"/>
      <c r="F20" s="33">
        <v>30</v>
      </c>
      <c r="G20" s="9"/>
      <c r="H20" s="68">
        <v>0.75</v>
      </c>
      <c r="I20" s="65" t="s">
        <v>97</v>
      </c>
      <c r="J20" s="3"/>
      <c r="K20" s="59">
        <f t="shared" si="1"/>
        <v>0</v>
      </c>
      <c r="L20" s="33" t="s">
        <v>17</v>
      </c>
    </row>
    <row r="21" spans="1:12" ht="12.75">
      <c r="A21" s="14" t="s">
        <v>36</v>
      </c>
      <c r="B21" s="5"/>
      <c r="C21" s="25">
        <f t="shared" si="0"/>
        <v>200</v>
      </c>
      <c r="D21" s="33" t="s">
        <v>17</v>
      </c>
      <c r="E21" s="9"/>
      <c r="F21" s="33">
        <v>31</v>
      </c>
      <c r="G21" s="9"/>
      <c r="H21" s="68">
        <v>0.5</v>
      </c>
      <c r="I21" s="65" t="s">
        <v>97</v>
      </c>
      <c r="J21" s="3"/>
      <c r="K21" s="59">
        <f t="shared" si="1"/>
        <v>0</v>
      </c>
      <c r="L21" s="33" t="s">
        <v>17</v>
      </c>
    </row>
    <row r="22" spans="1:12" ht="12.75">
      <c r="A22" s="14" t="s">
        <v>37</v>
      </c>
      <c r="B22" s="5"/>
      <c r="C22" s="25">
        <f t="shared" si="0"/>
        <v>200</v>
      </c>
      <c r="D22" s="33" t="s">
        <v>17</v>
      </c>
      <c r="E22" s="9"/>
      <c r="F22" s="33">
        <v>30</v>
      </c>
      <c r="G22" s="9"/>
      <c r="H22" s="68">
        <v>0.2</v>
      </c>
      <c r="I22" s="65" t="s">
        <v>97</v>
      </c>
      <c r="J22" s="3"/>
      <c r="K22" s="59">
        <f t="shared" si="1"/>
        <v>0</v>
      </c>
      <c r="L22" s="33" t="s">
        <v>17</v>
      </c>
    </row>
    <row r="23" spans="1:12" ht="12.75">
      <c r="A23" s="14" t="s">
        <v>38</v>
      </c>
      <c r="B23" s="5"/>
      <c r="C23" s="25">
        <f t="shared" si="0"/>
        <v>200</v>
      </c>
      <c r="D23" s="33" t="s">
        <v>17</v>
      </c>
      <c r="E23" s="9"/>
      <c r="F23" s="33">
        <v>31</v>
      </c>
      <c r="G23" s="9"/>
      <c r="H23" s="68">
        <v>0</v>
      </c>
      <c r="I23" s="65" t="s">
        <v>97</v>
      </c>
      <c r="J23" s="3"/>
      <c r="K23" s="59">
        <f t="shared" si="1"/>
        <v>0</v>
      </c>
      <c r="L23" s="33" t="s">
        <v>17</v>
      </c>
    </row>
    <row r="24" spans="1:12" ht="12.75">
      <c r="A24" s="2"/>
      <c r="B24" s="7"/>
      <c r="C24" s="7"/>
      <c r="D24" s="7"/>
      <c r="E24" s="7"/>
      <c r="F24" s="8"/>
      <c r="G24" s="7"/>
      <c r="H24" s="9"/>
      <c r="I24" s="9"/>
      <c r="J24" s="9"/>
      <c r="K24" s="9"/>
      <c r="L24" s="9"/>
    </row>
    <row r="25" spans="1:12" ht="12.75">
      <c r="A25" s="2"/>
      <c r="B25" s="8" t="str">
        <f>A1</f>
        <v>Wimberley</v>
      </c>
      <c r="C25" s="8" t="s">
        <v>5</v>
      </c>
      <c r="D25" s="8" t="s">
        <v>8</v>
      </c>
      <c r="E25" s="8" t="s">
        <v>8</v>
      </c>
      <c r="F25" s="8" t="s">
        <v>23</v>
      </c>
      <c r="G25" s="8" t="s">
        <v>8</v>
      </c>
      <c r="H25" s="7"/>
      <c r="I25" s="8" t="s">
        <v>8</v>
      </c>
      <c r="J25" s="8"/>
      <c r="K25" s="8" t="s">
        <v>16</v>
      </c>
      <c r="L25" s="8" t="s">
        <v>8</v>
      </c>
    </row>
    <row r="26" spans="1:12" ht="12.75">
      <c r="A26" s="2"/>
      <c r="B26" s="8" t="s">
        <v>3</v>
      </c>
      <c r="C26" s="8" t="s">
        <v>105</v>
      </c>
      <c r="D26" s="8" t="s">
        <v>9</v>
      </c>
      <c r="E26" s="8" t="s">
        <v>11</v>
      </c>
      <c r="F26" s="8" t="s">
        <v>12</v>
      </c>
      <c r="G26" s="8" t="s">
        <v>13</v>
      </c>
      <c r="H26" s="8" t="s">
        <v>15</v>
      </c>
      <c r="I26" s="8" t="s">
        <v>15</v>
      </c>
      <c r="J26" s="8"/>
      <c r="K26" s="8" t="s">
        <v>6</v>
      </c>
      <c r="L26" s="8" t="s">
        <v>16</v>
      </c>
    </row>
    <row r="27" spans="1:12" ht="13.5" thickBot="1">
      <c r="A27" s="10" t="s">
        <v>27</v>
      </c>
      <c r="B27" s="8" t="s">
        <v>4</v>
      </c>
      <c r="C27" s="8" t="s">
        <v>7</v>
      </c>
      <c r="D27" s="8" t="s">
        <v>10</v>
      </c>
      <c r="E27" s="8" t="s">
        <v>10</v>
      </c>
      <c r="F27" s="8" t="s">
        <v>10</v>
      </c>
      <c r="G27" s="8" t="s">
        <v>14</v>
      </c>
      <c r="H27" s="8" t="s">
        <v>10</v>
      </c>
      <c r="I27" s="8" t="s">
        <v>10</v>
      </c>
      <c r="J27" s="8"/>
      <c r="K27" s="8" t="s">
        <v>10</v>
      </c>
      <c r="L27" s="8" t="s">
        <v>10</v>
      </c>
    </row>
    <row r="28" spans="1:12" ht="13.5" thickTop="1">
      <c r="A28" s="11"/>
      <c r="B28" s="11"/>
      <c r="C28" s="11"/>
      <c r="D28" s="12" t="s">
        <v>22</v>
      </c>
      <c r="E28" s="11"/>
      <c r="F28" s="11"/>
      <c r="G28" s="13">
        <f>$C$6/2</f>
        <v>15000</v>
      </c>
      <c r="H28" s="11"/>
      <c r="I28" s="11"/>
      <c r="J28" s="11"/>
      <c r="K28" s="11"/>
      <c r="L28" s="11"/>
    </row>
    <row r="29" spans="1:12" ht="12.75">
      <c r="A29" s="14" t="s">
        <v>28</v>
      </c>
      <c r="B29" s="15">
        <v>1.19</v>
      </c>
      <c r="C29" s="16">
        <f>B29*0.6</f>
        <v>0.714</v>
      </c>
      <c r="D29" s="18">
        <f>C29*$C$5</f>
        <v>2856</v>
      </c>
      <c r="E29" s="26">
        <f aca="true" t="shared" si="2" ref="E29:E40">C12*F12</f>
        <v>6200</v>
      </c>
      <c r="F29" s="18">
        <f>D29-E29</f>
        <v>-3344</v>
      </c>
      <c r="G29" s="18">
        <f aca="true" t="shared" si="3" ref="G29:G40">IF((G28+F29)&lt;2000,G28+K29+F29,MIN($C$6,+G28+F29))</f>
        <v>11656</v>
      </c>
      <c r="H29" s="18">
        <f>IF((G28+F29)&gt;$C$6,G28+F29-$C$6,0)</f>
        <v>0</v>
      </c>
      <c r="I29" s="18">
        <v>0</v>
      </c>
      <c r="J29" s="18"/>
      <c r="K29" s="18">
        <f>IF((G28+F29)&lt;2000,(INT((ABS(G28+F29))/2000)+1)*2000,0)</f>
        <v>0</v>
      </c>
      <c r="L29" s="18">
        <f>K29</f>
        <v>0</v>
      </c>
    </row>
    <row r="30" spans="1:12" ht="12.75">
      <c r="A30" s="14" t="s">
        <v>29</v>
      </c>
      <c r="B30" s="15">
        <v>4.03</v>
      </c>
      <c r="C30" s="16">
        <f aca="true" t="shared" si="4" ref="C30:C40">B30*0.6</f>
        <v>2.418</v>
      </c>
      <c r="D30" s="18">
        <f aca="true" t="shared" si="5" ref="D30:D40">C30*$C$5</f>
        <v>9672</v>
      </c>
      <c r="E30" s="26">
        <f t="shared" si="2"/>
        <v>5600</v>
      </c>
      <c r="F30" s="18">
        <f aca="true" t="shared" si="6" ref="F30:F40">D30-E30</f>
        <v>4072</v>
      </c>
      <c r="G30" s="18">
        <f t="shared" si="3"/>
        <v>15728</v>
      </c>
      <c r="H30" s="18">
        <f aca="true" t="shared" si="7" ref="H30:H40">IF((G29+F30)&gt;$C$6,G29+F30-$C$6,0)</f>
        <v>0</v>
      </c>
      <c r="I30" s="18">
        <f aca="true" t="shared" si="8" ref="I30:I40">I29+H30</f>
        <v>0</v>
      </c>
      <c r="J30" s="18"/>
      <c r="K30" s="18">
        <f aca="true" t="shared" si="9" ref="K30:K40">IF((G29+F30)&lt;2000,(INT((ABS(G29+F30))/2000)+1)*2000,0)</f>
        <v>0</v>
      </c>
      <c r="L30" s="18">
        <f aca="true" t="shared" si="10" ref="L30:L40">L29+K30</f>
        <v>0</v>
      </c>
    </row>
    <row r="31" spans="1:12" ht="12.75">
      <c r="A31" s="14" t="s">
        <v>30</v>
      </c>
      <c r="B31" s="15">
        <v>1.46</v>
      </c>
      <c r="C31" s="16">
        <f t="shared" si="4"/>
        <v>0.876</v>
      </c>
      <c r="D31" s="18">
        <f t="shared" si="5"/>
        <v>3504</v>
      </c>
      <c r="E31" s="26">
        <f t="shared" si="2"/>
        <v>6200</v>
      </c>
      <c r="F31" s="18">
        <f t="shared" si="6"/>
        <v>-2696</v>
      </c>
      <c r="G31" s="18">
        <f t="shared" si="3"/>
        <v>13032</v>
      </c>
      <c r="H31" s="18">
        <f t="shared" si="7"/>
        <v>0</v>
      </c>
      <c r="I31" s="18">
        <f t="shared" si="8"/>
        <v>0</v>
      </c>
      <c r="J31" s="18"/>
      <c r="K31" s="18">
        <f t="shared" si="9"/>
        <v>0</v>
      </c>
      <c r="L31" s="18">
        <f t="shared" si="10"/>
        <v>0</v>
      </c>
    </row>
    <row r="32" spans="1:12" ht="12.75">
      <c r="A32" s="14" t="s">
        <v>31</v>
      </c>
      <c r="B32" s="15">
        <v>0.6</v>
      </c>
      <c r="C32" s="16">
        <f t="shared" si="4"/>
        <v>0.36</v>
      </c>
      <c r="D32" s="18">
        <f t="shared" si="5"/>
        <v>1440</v>
      </c>
      <c r="E32" s="26">
        <f t="shared" si="2"/>
        <v>6000</v>
      </c>
      <c r="F32" s="18">
        <f t="shared" si="6"/>
        <v>-4560</v>
      </c>
      <c r="G32" s="18">
        <f t="shared" si="3"/>
        <v>8472</v>
      </c>
      <c r="H32" s="18">
        <f t="shared" si="7"/>
        <v>0</v>
      </c>
      <c r="I32" s="18">
        <f t="shared" si="8"/>
        <v>0</v>
      </c>
      <c r="J32" s="18"/>
      <c r="K32" s="18">
        <f t="shared" si="9"/>
        <v>0</v>
      </c>
      <c r="L32" s="18">
        <f t="shared" si="10"/>
        <v>0</v>
      </c>
    </row>
    <row r="33" spans="1:12" ht="12.75">
      <c r="A33" s="14" t="s">
        <v>2</v>
      </c>
      <c r="B33" s="15">
        <v>8.39</v>
      </c>
      <c r="C33" s="16">
        <f t="shared" si="4"/>
        <v>5.034</v>
      </c>
      <c r="D33" s="18">
        <f t="shared" si="5"/>
        <v>20136</v>
      </c>
      <c r="E33" s="26">
        <f t="shared" si="2"/>
        <v>6200</v>
      </c>
      <c r="F33" s="18">
        <f t="shared" si="6"/>
        <v>13936</v>
      </c>
      <c r="G33" s="18">
        <f t="shared" si="3"/>
        <v>22408</v>
      </c>
      <c r="H33" s="18">
        <f t="shared" si="7"/>
        <v>0</v>
      </c>
      <c r="I33" s="18">
        <f t="shared" si="8"/>
        <v>0</v>
      </c>
      <c r="J33" s="18"/>
      <c r="K33" s="18">
        <f t="shared" si="9"/>
        <v>0</v>
      </c>
      <c r="L33" s="18">
        <f t="shared" si="10"/>
        <v>0</v>
      </c>
    </row>
    <row r="34" spans="1:12" ht="12.75">
      <c r="A34" s="14" t="s">
        <v>32</v>
      </c>
      <c r="B34" s="15">
        <v>10.49</v>
      </c>
      <c r="C34" s="16">
        <f t="shared" si="4"/>
        <v>6.294</v>
      </c>
      <c r="D34" s="18">
        <f t="shared" si="5"/>
        <v>25176</v>
      </c>
      <c r="E34" s="26">
        <f t="shared" si="2"/>
        <v>6000</v>
      </c>
      <c r="F34" s="18">
        <f t="shared" si="6"/>
        <v>19176</v>
      </c>
      <c r="G34" s="18">
        <f t="shared" si="3"/>
        <v>30000</v>
      </c>
      <c r="H34" s="18">
        <f t="shared" si="7"/>
        <v>11584</v>
      </c>
      <c r="I34" s="18">
        <f t="shared" si="8"/>
        <v>11584</v>
      </c>
      <c r="J34" s="18"/>
      <c r="K34" s="18">
        <f t="shared" si="9"/>
        <v>0</v>
      </c>
      <c r="L34" s="18">
        <f t="shared" si="10"/>
        <v>0</v>
      </c>
    </row>
    <row r="35" spans="1:12" ht="12.75">
      <c r="A35" s="14" t="s">
        <v>33</v>
      </c>
      <c r="B35" s="15">
        <v>2.89</v>
      </c>
      <c r="C35" s="16">
        <f t="shared" si="4"/>
        <v>1.734</v>
      </c>
      <c r="D35" s="18">
        <f t="shared" si="5"/>
        <v>6936</v>
      </c>
      <c r="E35" s="26">
        <f t="shared" si="2"/>
        <v>6200</v>
      </c>
      <c r="F35" s="18">
        <f t="shared" si="6"/>
        <v>736</v>
      </c>
      <c r="G35" s="18">
        <f t="shared" si="3"/>
        <v>30000</v>
      </c>
      <c r="H35" s="18">
        <f t="shared" si="7"/>
        <v>736</v>
      </c>
      <c r="I35" s="18">
        <f t="shared" si="8"/>
        <v>12320</v>
      </c>
      <c r="J35" s="18"/>
      <c r="K35" s="18">
        <f t="shared" si="9"/>
        <v>0</v>
      </c>
      <c r="L35" s="18">
        <f t="shared" si="10"/>
        <v>0</v>
      </c>
    </row>
    <row r="36" spans="1:12" ht="12.75">
      <c r="A36" s="14" t="s">
        <v>34</v>
      </c>
      <c r="B36" s="15">
        <v>1.66</v>
      </c>
      <c r="C36" s="16">
        <f t="shared" si="4"/>
        <v>0.9959999999999999</v>
      </c>
      <c r="D36" s="18">
        <f t="shared" si="5"/>
        <v>3983.9999999999995</v>
      </c>
      <c r="E36" s="26">
        <f t="shared" si="2"/>
        <v>6200</v>
      </c>
      <c r="F36" s="18">
        <f t="shared" si="6"/>
        <v>-2216.0000000000005</v>
      </c>
      <c r="G36" s="18">
        <f t="shared" si="3"/>
        <v>27784</v>
      </c>
      <c r="H36" s="18">
        <f t="shared" si="7"/>
        <v>0</v>
      </c>
      <c r="I36" s="18">
        <f t="shared" si="8"/>
        <v>12320</v>
      </c>
      <c r="J36" s="18"/>
      <c r="K36" s="18">
        <f t="shared" si="9"/>
        <v>0</v>
      </c>
      <c r="L36" s="18">
        <f t="shared" si="10"/>
        <v>0</v>
      </c>
    </row>
    <row r="37" spans="1:12" ht="12.75">
      <c r="A37" s="14" t="s">
        <v>35</v>
      </c>
      <c r="B37" s="15">
        <v>2.12</v>
      </c>
      <c r="C37" s="16">
        <f t="shared" si="4"/>
        <v>1.272</v>
      </c>
      <c r="D37" s="18">
        <f t="shared" si="5"/>
        <v>5088</v>
      </c>
      <c r="E37" s="26">
        <f t="shared" si="2"/>
        <v>6000</v>
      </c>
      <c r="F37" s="18">
        <f t="shared" si="6"/>
        <v>-912</v>
      </c>
      <c r="G37" s="18">
        <f t="shared" si="3"/>
        <v>26872</v>
      </c>
      <c r="H37" s="18">
        <f t="shared" si="7"/>
        <v>0</v>
      </c>
      <c r="I37" s="18">
        <f t="shared" si="8"/>
        <v>12320</v>
      </c>
      <c r="J37" s="18"/>
      <c r="K37" s="18">
        <f t="shared" si="9"/>
        <v>0</v>
      </c>
      <c r="L37" s="18">
        <f t="shared" si="10"/>
        <v>0</v>
      </c>
    </row>
    <row r="38" spans="1:12" ht="12.75">
      <c r="A38" s="14" t="s">
        <v>36</v>
      </c>
      <c r="B38" s="15">
        <v>0.51</v>
      </c>
      <c r="C38" s="16">
        <f t="shared" si="4"/>
        <v>0.306</v>
      </c>
      <c r="D38" s="18">
        <f t="shared" si="5"/>
        <v>1224</v>
      </c>
      <c r="E38" s="26">
        <f t="shared" si="2"/>
        <v>6200</v>
      </c>
      <c r="F38" s="18">
        <f t="shared" si="6"/>
        <v>-4976</v>
      </c>
      <c r="G38" s="18">
        <f t="shared" si="3"/>
        <v>21896</v>
      </c>
      <c r="H38" s="18">
        <f t="shared" si="7"/>
        <v>0</v>
      </c>
      <c r="I38" s="18">
        <f t="shared" si="8"/>
        <v>12320</v>
      </c>
      <c r="J38" s="18"/>
      <c r="K38" s="18">
        <f t="shared" si="9"/>
        <v>0</v>
      </c>
      <c r="L38" s="18">
        <f t="shared" si="10"/>
        <v>0</v>
      </c>
    </row>
    <row r="39" spans="1:12" ht="12.75">
      <c r="A39" s="14" t="s">
        <v>37</v>
      </c>
      <c r="B39" s="15">
        <v>11.99</v>
      </c>
      <c r="C39" s="16">
        <f t="shared" si="4"/>
        <v>7.194</v>
      </c>
      <c r="D39" s="18">
        <f t="shared" si="5"/>
        <v>28776</v>
      </c>
      <c r="E39" s="26">
        <f t="shared" si="2"/>
        <v>6000</v>
      </c>
      <c r="F39" s="18">
        <f t="shared" si="6"/>
        <v>22776</v>
      </c>
      <c r="G39" s="18">
        <f t="shared" si="3"/>
        <v>30000</v>
      </c>
      <c r="H39" s="18">
        <f t="shared" si="7"/>
        <v>14672</v>
      </c>
      <c r="I39" s="18">
        <f t="shared" si="8"/>
        <v>26992</v>
      </c>
      <c r="J39" s="18"/>
      <c r="K39" s="18">
        <f t="shared" si="9"/>
        <v>0</v>
      </c>
      <c r="L39" s="18">
        <f t="shared" si="10"/>
        <v>0</v>
      </c>
    </row>
    <row r="40" spans="1:12" ht="12.75">
      <c r="A40" s="14" t="s">
        <v>38</v>
      </c>
      <c r="B40" s="15">
        <v>1.86</v>
      </c>
      <c r="C40" s="16">
        <f t="shared" si="4"/>
        <v>1.116</v>
      </c>
      <c r="D40" s="18">
        <f t="shared" si="5"/>
        <v>4464</v>
      </c>
      <c r="E40" s="26">
        <f t="shared" si="2"/>
        <v>6200</v>
      </c>
      <c r="F40" s="18">
        <f t="shared" si="6"/>
        <v>-1736</v>
      </c>
      <c r="G40" s="18">
        <f t="shared" si="3"/>
        <v>28264</v>
      </c>
      <c r="H40" s="18">
        <f t="shared" si="7"/>
        <v>0</v>
      </c>
      <c r="I40" s="18">
        <f t="shared" si="8"/>
        <v>26992</v>
      </c>
      <c r="J40" s="18"/>
      <c r="K40" s="18">
        <f t="shared" si="9"/>
        <v>0</v>
      </c>
      <c r="L40" s="18">
        <f t="shared" si="10"/>
        <v>0</v>
      </c>
    </row>
    <row r="41" spans="1:12" ht="12.75">
      <c r="A41" s="14"/>
      <c r="B41" s="15"/>
      <c r="C41" s="16"/>
      <c r="D41" s="18"/>
      <c r="E41" s="26"/>
      <c r="F41" s="18"/>
      <c r="G41" s="18"/>
      <c r="H41" s="18"/>
      <c r="I41" s="18"/>
      <c r="J41" s="18"/>
      <c r="K41" s="18"/>
      <c r="L41" s="18"/>
    </row>
    <row r="42" spans="1:12" ht="12.75">
      <c r="A42" s="14" t="s">
        <v>55</v>
      </c>
      <c r="B42" s="40">
        <f>SUM(B29:B40)</f>
        <v>47.190000000000005</v>
      </c>
      <c r="C42" s="41">
        <f>SUM(C29:C40)</f>
        <v>28.313999999999997</v>
      </c>
      <c r="D42" s="39">
        <f>SUM(D29:D40)</f>
        <v>113256</v>
      </c>
      <c r="E42" s="26"/>
      <c r="F42" s="17"/>
      <c r="G42" s="18"/>
      <c r="H42" s="18"/>
      <c r="I42" s="18"/>
      <c r="J42" s="18"/>
      <c r="K42" s="18"/>
      <c r="L42" s="18"/>
    </row>
    <row r="43" spans="1:12" ht="12.75">
      <c r="A43" s="5"/>
      <c r="B43" s="15"/>
      <c r="C43" s="16"/>
      <c r="D43" s="17"/>
      <c r="E43" s="5"/>
      <c r="F43" s="17"/>
      <c r="G43" s="18"/>
      <c r="H43" s="18"/>
      <c r="I43" s="18"/>
      <c r="J43" s="18"/>
      <c r="K43" s="18"/>
      <c r="L43" s="18"/>
    </row>
    <row r="44" spans="1:12" ht="12.75">
      <c r="A44" s="5" t="s">
        <v>18</v>
      </c>
      <c r="B44" s="15"/>
      <c r="D44" s="28"/>
      <c r="E44" s="34">
        <f>SUM(E29:E40)</f>
        <v>73000</v>
      </c>
      <c r="F44" s="17"/>
      <c r="G44" s="18"/>
      <c r="H44" s="18"/>
      <c r="I44" s="18"/>
      <c r="J44" s="18"/>
      <c r="K44" s="18"/>
      <c r="L44" s="18"/>
    </row>
    <row r="45" spans="1:12" ht="12.75">
      <c r="A45" s="5" t="s">
        <v>19</v>
      </c>
      <c r="B45" s="15"/>
      <c r="C45" s="16"/>
      <c r="D45" s="28"/>
      <c r="E45" s="34">
        <f>E44-L40</f>
        <v>73000</v>
      </c>
      <c r="F45" s="17"/>
      <c r="G45" s="18"/>
      <c r="H45" s="18"/>
      <c r="I45" s="18"/>
      <c r="J45" s="18"/>
      <c r="K45" s="18"/>
      <c r="L45" s="18"/>
    </row>
    <row r="46" spans="1:12" ht="12.75">
      <c r="A46" s="5" t="s">
        <v>20</v>
      </c>
      <c r="B46" s="15"/>
      <c r="C46" s="16"/>
      <c r="D46" s="27"/>
      <c r="E46" s="27">
        <f>E45/E44</f>
        <v>1</v>
      </c>
      <c r="F46" s="17"/>
      <c r="G46" s="18"/>
      <c r="H46" s="18"/>
      <c r="I46" s="18"/>
      <c r="J46" s="18"/>
      <c r="K46" s="18"/>
      <c r="L46" s="18"/>
    </row>
    <row r="47" spans="1:12" ht="12.75">
      <c r="A47" s="5" t="s">
        <v>21</v>
      </c>
      <c r="B47" s="15"/>
      <c r="C47" s="16"/>
      <c r="D47" s="27"/>
      <c r="E47" s="36">
        <f>I40/E44</f>
        <v>0.36975342465753425</v>
      </c>
      <c r="F47" s="17"/>
      <c r="G47" s="18"/>
      <c r="H47" s="18"/>
      <c r="I47" s="18"/>
      <c r="J47" s="18"/>
      <c r="K47" s="18"/>
      <c r="L47" s="18"/>
    </row>
    <row r="48" spans="1:12" ht="12.75">
      <c r="A48" s="5" t="s">
        <v>24</v>
      </c>
      <c r="B48" s="15"/>
      <c r="C48" s="16"/>
      <c r="D48" s="27"/>
      <c r="E48" s="36">
        <f>I40/D42</f>
        <v>0.23832732923642014</v>
      </c>
      <c r="F48" s="17"/>
      <c r="G48" s="18"/>
      <c r="H48" s="18"/>
      <c r="I48" s="18"/>
      <c r="J48" s="18"/>
      <c r="K48" s="18"/>
      <c r="L48" s="18"/>
    </row>
    <row r="49" spans="1:12" ht="12.75">
      <c r="A49" s="5"/>
      <c r="B49" s="15"/>
      <c r="C49" s="16"/>
      <c r="D49" s="17"/>
      <c r="E49" s="5"/>
      <c r="F49" s="17"/>
      <c r="G49" s="18"/>
      <c r="H49" s="18"/>
      <c r="I49" s="18"/>
      <c r="J49" s="18"/>
      <c r="K49" s="18"/>
      <c r="L49" s="18"/>
    </row>
  </sheetData>
  <sheetProtection/>
  <mergeCells count="8">
    <mergeCell ref="A1:L1"/>
    <mergeCell ref="A2:L2"/>
    <mergeCell ref="A11:D11"/>
    <mergeCell ref="A4:D4"/>
    <mergeCell ref="F4:H4"/>
    <mergeCell ref="K11:L11"/>
    <mergeCell ref="H11:I11"/>
    <mergeCell ref="E3:G3"/>
  </mergeCells>
  <printOptions/>
  <pageMargins left="0.75" right="0.75" top="1" bottom="1" header="0.5" footer="0.5"/>
  <pageSetup horizontalDpi="300" verticalDpi="3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K4" sqref="K4:K5"/>
    </sheetView>
  </sheetViews>
  <sheetFormatPr defaultColWidth="9.00390625" defaultRowHeight="12.75"/>
  <cols>
    <col min="1" max="3" width="9.625" style="0" customWidth="1"/>
    <col min="6" max="6" width="11.625" style="0" customWidth="1"/>
    <col min="8" max="8" width="9.625" style="0" customWidth="1"/>
    <col min="10" max="10" width="1.625" style="0" customWidth="1"/>
  </cols>
  <sheetData>
    <row r="1" spans="1:12" ht="30.75">
      <c r="A1" s="104" t="str">
        <f>MODL87!A1</f>
        <v>Wimberley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3.25">
      <c r="A2" s="105" t="s">
        <v>56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107" t="s">
        <v>87</v>
      </c>
      <c r="B4" s="107"/>
      <c r="C4" s="107"/>
      <c r="D4" s="107"/>
      <c r="E4" s="1"/>
      <c r="F4" s="107" t="s">
        <v>86</v>
      </c>
      <c r="G4" s="107"/>
      <c r="H4" s="107"/>
      <c r="I4" s="1"/>
      <c r="J4" s="1"/>
      <c r="K4" s="103" t="s">
        <v>148</v>
      </c>
      <c r="L4" s="1"/>
    </row>
    <row r="5" spans="1:12" ht="15.75">
      <c r="A5" s="19" t="s">
        <v>0</v>
      </c>
      <c r="B5" s="20"/>
      <c r="C5" s="24">
        <f>MODL87!C5</f>
        <v>4000</v>
      </c>
      <c r="D5" s="61" t="s">
        <v>101</v>
      </c>
      <c r="E5" s="20"/>
      <c r="F5" s="43" t="s">
        <v>78</v>
      </c>
      <c r="G5" s="45">
        <f>MODL87!G5</f>
        <v>4</v>
      </c>
      <c r="H5" s="43" t="s">
        <v>99</v>
      </c>
      <c r="I5" s="30"/>
      <c r="J5" s="30"/>
      <c r="K5" s="30" t="s">
        <v>149</v>
      </c>
      <c r="L5" s="31"/>
    </row>
    <row r="6" spans="1:12" ht="15.75">
      <c r="A6" s="19" t="s">
        <v>1</v>
      </c>
      <c r="B6" s="20"/>
      <c r="C6" s="24">
        <f>MODL87!C6</f>
        <v>30000</v>
      </c>
      <c r="D6" s="62" t="s">
        <v>102</v>
      </c>
      <c r="E6" s="19"/>
      <c r="F6" s="43" t="s">
        <v>79</v>
      </c>
      <c r="G6" s="46">
        <f>MODL87!G6</f>
        <v>50</v>
      </c>
      <c r="H6" s="43" t="s">
        <v>100</v>
      </c>
      <c r="I6" s="20"/>
      <c r="J6" s="20"/>
      <c r="K6" s="33"/>
      <c r="L6" s="33"/>
    </row>
    <row r="7" spans="1:12" ht="15.75">
      <c r="A7" s="19" t="s">
        <v>93</v>
      </c>
      <c r="B7" s="20"/>
      <c r="C7" s="67">
        <f>MODL87!C7</f>
        <v>4000</v>
      </c>
      <c r="D7" s="62" t="s">
        <v>102</v>
      </c>
      <c r="E7" s="4"/>
      <c r="F7" s="32"/>
      <c r="G7" s="29"/>
      <c r="H7" s="43"/>
      <c r="I7" s="20"/>
      <c r="J7" s="20"/>
      <c r="K7" s="33"/>
      <c r="L7" s="33"/>
    </row>
    <row r="8" spans="1:12" ht="15.75">
      <c r="A8" s="4" t="s">
        <v>94</v>
      </c>
      <c r="B8" s="20"/>
      <c r="C8" s="57"/>
      <c r="D8" s="47">
        <f>MODL87!D8</f>
        <v>1</v>
      </c>
      <c r="E8" s="4"/>
      <c r="H8" s="93" t="s">
        <v>134</v>
      </c>
      <c r="I8" s="93"/>
      <c r="J8" s="62"/>
      <c r="K8" s="77">
        <f>MODL87!K8</f>
        <v>0</v>
      </c>
      <c r="L8" s="71" t="s">
        <v>135</v>
      </c>
    </row>
    <row r="9" spans="1:12" ht="15.75">
      <c r="A9" s="4"/>
      <c r="B9" s="20"/>
      <c r="C9" s="57"/>
      <c r="D9" s="22"/>
      <c r="E9" s="4"/>
      <c r="F9" s="56"/>
      <c r="G9" s="60"/>
      <c r="H9" s="60" t="s">
        <v>95</v>
      </c>
      <c r="I9" s="60"/>
      <c r="J9" s="95"/>
      <c r="K9" s="97">
        <f>MODL87!K9</f>
        <v>0</v>
      </c>
      <c r="L9" s="43" t="s">
        <v>101</v>
      </c>
    </row>
    <row r="10" spans="1:12" ht="15.75">
      <c r="A10" s="4"/>
      <c r="B10" s="20"/>
      <c r="C10" s="57"/>
      <c r="D10" s="22"/>
      <c r="E10" s="4"/>
      <c r="F10" s="56"/>
      <c r="G10" s="58"/>
      <c r="H10" s="43"/>
      <c r="I10" s="47"/>
      <c r="J10" s="47"/>
      <c r="K10" s="33"/>
      <c r="L10" s="33"/>
    </row>
    <row r="11" spans="1:12" ht="15.75">
      <c r="A11" s="106" t="s">
        <v>26</v>
      </c>
      <c r="B11" s="106"/>
      <c r="C11" s="106"/>
      <c r="D11" s="106"/>
      <c r="E11" s="19"/>
      <c r="F11" s="35" t="s">
        <v>92</v>
      </c>
      <c r="G11" s="29"/>
      <c r="H11" s="108" t="s">
        <v>96</v>
      </c>
      <c r="I11" s="108"/>
      <c r="K11" s="108" t="s">
        <v>91</v>
      </c>
      <c r="L11" s="108"/>
    </row>
    <row r="12" spans="1:12" ht="12.75">
      <c r="A12" s="4" t="s">
        <v>28</v>
      </c>
      <c r="B12" s="5"/>
      <c r="C12" s="25">
        <f>IF(G28&lt;$C$7,$G$5*$G$6*$D$8,$G$5*$G$6+K12)</f>
        <v>200</v>
      </c>
      <c r="D12" s="33" t="s">
        <v>17</v>
      </c>
      <c r="E12" s="6"/>
      <c r="F12" s="33">
        <v>31</v>
      </c>
      <c r="G12" s="3"/>
      <c r="H12" s="64">
        <f>MODL87!H12</f>
        <v>0</v>
      </c>
      <c r="I12" s="65" t="s">
        <v>97</v>
      </c>
      <c r="J12" s="3"/>
      <c r="K12" s="59">
        <f aca="true" t="shared" si="0" ref="K12:K23">IF(K$8&gt;0,IF(H12=0,0,(IF((H12*F12/7)&gt;0.8*B29,MAX(($K$9*(H12*F12/7-0.8*B29)/12*7.5/F12)/0.9-0.9*G$5*G$6,0),0))),IF(H12=0,0,(IF((H12*F12/7)&gt;0.8*B29,($K$9*(H12*F12/7-0.8*B29)/12*7.5/F12)/0.9,0))))</f>
        <v>0</v>
      </c>
      <c r="L12" s="33" t="s">
        <v>17</v>
      </c>
    </row>
    <row r="13" spans="1:12" ht="12.75">
      <c r="A13" s="14" t="s">
        <v>29</v>
      </c>
      <c r="B13" s="5"/>
      <c r="C13" s="25">
        <f aca="true" t="shared" si="1" ref="C13:C23">IF(G29&lt;$C$7,$G$5*$G$6*$D$8,$G$5*$G$6+K13)</f>
        <v>200</v>
      </c>
      <c r="D13" s="33" t="s">
        <v>17</v>
      </c>
      <c r="E13" s="6"/>
      <c r="F13" s="33">
        <v>29</v>
      </c>
      <c r="G13" s="9"/>
      <c r="H13" s="64">
        <f>MODL87!H13</f>
        <v>0</v>
      </c>
      <c r="I13" s="65" t="s">
        <v>97</v>
      </c>
      <c r="J13" s="3"/>
      <c r="K13" s="59">
        <f t="shared" si="0"/>
        <v>0</v>
      </c>
      <c r="L13" s="33" t="s">
        <v>17</v>
      </c>
    </row>
    <row r="14" spans="1:12" ht="12.75">
      <c r="A14" s="14" t="s">
        <v>30</v>
      </c>
      <c r="B14" s="5"/>
      <c r="C14" s="25">
        <f t="shared" si="1"/>
        <v>200</v>
      </c>
      <c r="D14" s="33" t="s">
        <v>17</v>
      </c>
      <c r="E14" s="6"/>
      <c r="F14" s="33">
        <v>31</v>
      </c>
      <c r="G14" s="9"/>
      <c r="H14" s="64">
        <f>MODL87!H14</f>
        <v>0.2</v>
      </c>
      <c r="I14" s="65" t="s">
        <v>97</v>
      </c>
      <c r="J14" s="3"/>
      <c r="K14" s="59">
        <f t="shared" si="0"/>
        <v>0</v>
      </c>
      <c r="L14" s="33" t="s">
        <v>17</v>
      </c>
    </row>
    <row r="15" spans="1:12" ht="12.75">
      <c r="A15" s="14" t="s">
        <v>31</v>
      </c>
      <c r="B15" s="5"/>
      <c r="C15" s="25">
        <f t="shared" si="1"/>
        <v>200</v>
      </c>
      <c r="D15" s="33" t="s">
        <v>17</v>
      </c>
      <c r="E15" s="6"/>
      <c r="F15" s="33">
        <v>30</v>
      </c>
      <c r="G15" s="9"/>
      <c r="H15" s="64">
        <f>MODL87!H15</f>
        <v>0.5</v>
      </c>
      <c r="I15" s="65" t="s">
        <v>97</v>
      </c>
      <c r="J15" s="3"/>
      <c r="K15" s="59">
        <f t="shared" si="0"/>
        <v>0</v>
      </c>
      <c r="L15" s="33" t="s">
        <v>17</v>
      </c>
    </row>
    <row r="16" spans="1:12" ht="12.75">
      <c r="A16" s="14" t="s">
        <v>2</v>
      </c>
      <c r="B16" s="5"/>
      <c r="C16" s="25">
        <f t="shared" si="1"/>
        <v>200</v>
      </c>
      <c r="D16" s="33" t="s">
        <v>17</v>
      </c>
      <c r="E16" s="6"/>
      <c r="F16" s="33">
        <v>31</v>
      </c>
      <c r="G16" s="9"/>
      <c r="H16" s="64">
        <f>MODL87!H16</f>
        <v>0.75</v>
      </c>
      <c r="I16" s="65" t="s">
        <v>97</v>
      </c>
      <c r="J16" s="3"/>
      <c r="K16" s="59">
        <f t="shared" si="0"/>
        <v>0</v>
      </c>
      <c r="L16" s="33" t="s">
        <v>17</v>
      </c>
    </row>
    <row r="17" spans="1:12" ht="12.75">
      <c r="A17" s="14" t="s">
        <v>32</v>
      </c>
      <c r="B17" s="5"/>
      <c r="C17" s="25">
        <f t="shared" si="1"/>
        <v>200</v>
      </c>
      <c r="D17" s="33" t="s">
        <v>17</v>
      </c>
      <c r="E17" s="6"/>
      <c r="F17" s="33">
        <v>30</v>
      </c>
      <c r="G17" s="9"/>
      <c r="H17" s="64">
        <f>MODL87!H17</f>
        <v>1</v>
      </c>
      <c r="I17" s="65" t="s">
        <v>97</v>
      </c>
      <c r="J17" s="3"/>
      <c r="K17" s="59">
        <f t="shared" si="0"/>
        <v>0</v>
      </c>
      <c r="L17" s="33" t="s">
        <v>17</v>
      </c>
    </row>
    <row r="18" spans="1:12" ht="12.75">
      <c r="A18" s="14" t="s">
        <v>33</v>
      </c>
      <c r="B18" s="5"/>
      <c r="C18" s="25">
        <f t="shared" si="1"/>
        <v>200</v>
      </c>
      <c r="D18" s="33" t="s">
        <v>17</v>
      </c>
      <c r="E18" s="6"/>
      <c r="F18" s="33">
        <v>31</v>
      </c>
      <c r="G18" s="9"/>
      <c r="H18" s="64">
        <f>MODL87!H18</f>
        <v>1</v>
      </c>
      <c r="I18" s="65" t="s">
        <v>97</v>
      </c>
      <c r="J18" s="3"/>
      <c r="K18" s="59">
        <f t="shared" si="0"/>
        <v>0</v>
      </c>
      <c r="L18" s="33" t="s">
        <v>17</v>
      </c>
    </row>
    <row r="19" spans="1:12" ht="12.75">
      <c r="A19" s="14" t="s">
        <v>34</v>
      </c>
      <c r="B19" s="5"/>
      <c r="C19" s="25">
        <f t="shared" si="1"/>
        <v>200</v>
      </c>
      <c r="D19" s="33" t="s">
        <v>17</v>
      </c>
      <c r="E19" s="6"/>
      <c r="F19" s="33">
        <v>31</v>
      </c>
      <c r="G19" s="9"/>
      <c r="H19" s="64">
        <f>MODL87!H19</f>
        <v>1</v>
      </c>
      <c r="I19" s="65" t="s">
        <v>97</v>
      </c>
      <c r="J19" s="3"/>
      <c r="K19" s="59">
        <f t="shared" si="0"/>
        <v>0</v>
      </c>
      <c r="L19" s="33" t="s">
        <v>17</v>
      </c>
    </row>
    <row r="20" spans="1:12" ht="12.75">
      <c r="A20" s="14" t="s">
        <v>35</v>
      </c>
      <c r="B20" s="5"/>
      <c r="C20" s="25">
        <f t="shared" si="1"/>
        <v>200</v>
      </c>
      <c r="D20" s="33" t="s">
        <v>17</v>
      </c>
      <c r="E20" s="9"/>
      <c r="F20" s="33">
        <v>30</v>
      </c>
      <c r="G20" s="9"/>
      <c r="H20" s="64">
        <f>MODL87!H20</f>
        <v>0.75</v>
      </c>
      <c r="I20" s="65" t="s">
        <v>97</v>
      </c>
      <c r="J20" s="3"/>
      <c r="K20" s="59">
        <f t="shared" si="0"/>
        <v>0</v>
      </c>
      <c r="L20" s="33" t="s">
        <v>17</v>
      </c>
    </row>
    <row r="21" spans="1:12" ht="12.75">
      <c r="A21" s="14" t="s">
        <v>36</v>
      </c>
      <c r="B21" s="5"/>
      <c r="C21" s="25">
        <f t="shared" si="1"/>
        <v>200</v>
      </c>
      <c r="D21" s="33" t="s">
        <v>17</v>
      </c>
      <c r="E21" s="9"/>
      <c r="F21" s="33">
        <v>31</v>
      </c>
      <c r="G21" s="9"/>
      <c r="H21" s="64">
        <f>MODL87!H21</f>
        <v>0.5</v>
      </c>
      <c r="I21" s="65" t="s">
        <v>97</v>
      </c>
      <c r="J21" s="3"/>
      <c r="K21" s="59">
        <f t="shared" si="0"/>
        <v>0</v>
      </c>
      <c r="L21" s="33" t="s">
        <v>17</v>
      </c>
    </row>
    <row r="22" spans="1:12" ht="12.75">
      <c r="A22" s="14" t="s">
        <v>37</v>
      </c>
      <c r="B22" s="5"/>
      <c r="C22" s="25">
        <f t="shared" si="1"/>
        <v>200</v>
      </c>
      <c r="D22" s="33" t="s">
        <v>17</v>
      </c>
      <c r="E22" s="9"/>
      <c r="F22" s="33">
        <v>30</v>
      </c>
      <c r="G22" s="9"/>
      <c r="H22" s="64">
        <f>MODL87!H22</f>
        <v>0.2</v>
      </c>
      <c r="I22" s="65" t="s">
        <v>97</v>
      </c>
      <c r="J22" s="3"/>
      <c r="K22" s="59">
        <f t="shared" si="0"/>
        <v>0</v>
      </c>
      <c r="L22" s="33" t="s">
        <v>17</v>
      </c>
    </row>
    <row r="23" spans="1:12" ht="12.75">
      <c r="A23" s="14" t="s">
        <v>38</v>
      </c>
      <c r="B23" s="5"/>
      <c r="C23" s="25">
        <f t="shared" si="1"/>
        <v>200</v>
      </c>
      <c r="D23" s="33" t="s">
        <v>17</v>
      </c>
      <c r="E23" s="9"/>
      <c r="F23" s="33">
        <v>31</v>
      </c>
      <c r="G23" s="9"/>
      <c r="H23" s="64">
        <f>MODL87!H23</f>
        <v>0</v>
      </c>
      <c r="I23" s="65" t="s">
        <v>97</v>
      </c>
      <c r="J23" s="3"/>
      <c r="K23" s="59">
        <f t="shared" si="0"/>
        <v>0</v>
      </c>
      <c r="L23" s="33" t="s">
        <v>17</v>
      </c>
    </row>
    <row r="24" spans="1:12" ht="12.75">
      <c r="A24" s="2"/>
      <c r="B24" s="7"/>
      <c r="C24" s="7"/>
      <c r="D24" s="7"/>
      <c r="E24" s="7"/>
      <c r="F24" s="8"/>
      <c r="G24" s="7"/>
      <c r="H24" s="9"/>
      <c r="I24" s="9"/>
      <c r="J24" s="9"/>
      <c r="K24" s="9"/>
      <c r="L24" s="9"/>
    </row>
    <row r="25" spans="1:12" ht="12.75">
      <c r="A25" s="2"/>
      <c r="B25" s="8" t="str">
        <f>A1</f>
        <v>Wimberley</v>
      </c>
      <c r="C25" s="8" t="s">
        <v>5</v>
      </c>
      <c r="D25" s="8" t="s">
        <v>8</v>
      </c>
      <c r="E25" s="8" t="s">
        <v>8</v>
      </c>
      <c r="F25" s="8" t="s">
        <v>23</v>
      </c>
      <c r="G25" s="8" t="s">
        <v>8</v>
      </c>
      <c r="H25" s="7"/>
      <c r="I25" s="8" t="s">
        <v>8</v>
      </c>
      <c r="J25" s="8"/>
      <c r="K25" s="8" t="s">
        <v>16</v>
      </c>
      <c r="L25" s="8" t="s">
        <v>8</v>
      </c>
    </row>
    <row r="26" spans="1:12" ht="12.75">
      <c r="A26" s="2"/>
      <c r="B26" s="8" t="s">
        <v>3</v>
      </c>
      <c r="C26" s="8" t="s">
        <v>105</v>
      </c>
      <c r="D26" s="8" t="s">
        <v>9</v>
      </c>
      <c r="E26" s="8" t="s">
        <v>11</v>
      </c>
      <c r="F26" s="8" t="s">
        <v>12</v>
      </c>
      <c r="G26" s="8" t="s">
        <v>13</v>
      </c>
      <c r="H26" s="8" t="s">
        <v>15</v>
      </c>
      <c r="I26" s="8" t="s">
        <v>15</v>
      </c>
      <c r="J26" s="8"/>
      <c r="K26" s="8" t="s">
        <v>6</v>
      </c>
      <c r="L26" s="8" t="s">
        <v>16</v>
      </c>
    </row>
    <row r="27" spans="1:12" ht="13.5" thickBot="1">
      <c r="A27" s="10" t="s">
        <v>27</v>
      </c>
      <c r="B27" s="8" t="s">
        <v>4</v>
      </c>
      <c r="C27" s="8" t="s">
        <v>7</v>
      </c>
      <c r="D27" s="8" t="s">
        <v>10</v>
      </c>
      <c r="E27" s="8" t="s">
        <v>10</v>
      </c>
      <c r="F27" s="8" t="s">
        <v>10</v>
      </c>
      <c r="G27" s="8" t="s">
        <v>14</v>
      </c>
      <c r="H27" s="8" t="s">
        <v>10</v>
      </c>
      <c r="I27" s="8" t="s">
        <v>10</v>
      </c>
      <c r="J27" s="8"/>
      <c r="K27" s="8" t="s">
        <v>10</v>
      </c>
      <c r="L27" s="8" t="s">
        <v>10</v>
      </c>
    </row>
    <row r="28" spans="1:12" ht="13.5" thickTop="1">
      <c r="A28" s="11"/>
      <c r="B28" s="11"/>
      <c r="C28" s="11"/>
      <c r="D28" s="12" t="s">
        <v>77</v>
      </c>
      <c r="E28" s="11"/>
      <c r="F28" s="11"/>
      <c r="G28" s="13">
        <f>MODL95!G40</f>
        <v>25288</v>
      </c>
      <c r="H28" s="11"/>
      <c r="I28" s="11"/>
      <c r="J28" s="11"/>
      <c r="K28" s="11"/>
      <c r="L28" s="11"/>
    </row>
    <row r="29" spans="1:12" ht="12.75">
      <c r="A29" s="14" t="s">
        <v>28</v>
      </c>
      <c r="B29" s="15">
        <v>0</v>
      </c>
      <c r="C29" s="16">
        <f>B29*0.6</f>
        <v>0</v>
      </c>
      <c r="D29" s="18">
        <f>C29*$C$5</f>
        <v>0</v>
      </c>
      <c r="E29" s="26">
        <f>C12*F12</f>
        <v>6200</v>
      </c>
      <c r="F29" s="18">
        <f>D29-E29</f>
        <v>-6200</v>
      </c>
      <c r="G29" s="18">
        <f>IF((G28+F29)&lt;2000,G28+K29+F29,MIN($C$6,+G28+F29))</f>
        <v>19088</v>
      </c>
      <c r="H29" s="18">
        <f>IF((G28+F29)&gt;$C$6,G28+F29-$C$6,0)</f>
        <v>0</v>
      </c>
      <c r="I29" s="18">
        <v>0</v>
      </c>
      <c r="J29" s="18"/>
      <c r="K29" s="18">
        <f>IF((G28+F29)&lt;2000,(INT((ABS(G28+F29))/2000)+1)*2000,0)</f>
        <v>0</v>
      </c>
      <c r="L29" s="18">
        <f>K29</f>
        <v>0</v>
      </c>
    </row>
    <row r="30" spans="1:12" ht="12.75">
      <c r="A30" s="14" t="s">
        <v>29</v>
      </c>
      <c r="B30" s="15">
        <v>0</v>
      </c>
      <c r="C30" s="16">
        <f aca="true" t="shared" si="2" ref="C30:C40">B30*0.6</f>
        <v>0</v>
      </c>
      <c r="D30" s="18">
        <f aca="true" t="shared" si="3" ref="D30:D40">C30*$C$5</f>
        <v>0</v>
      </c>
      <c r="E30" s="26">
        <f aca="true" t="shared" si="4" ref="E30:E40">C13*F13</f>
        <v>5800</v>
      </c>
      <c r="F30" s="18">
        <f aca="true" t="shared" si="5" ref="F30:F40">D30-E30</f>
        <v>-5800</v>
      </c>
      <c r="G30" s="18">
        <f aca="true" t="shared" si="6" ref="G30:G40">IF((G29+F30)&lt;2000,G29+K30+F30,MIN($C$6,+G29+F30))</f>
        <v>13288</v>
      </c>
      <c r="H30" s="18">
        <f aca="true" t="shared" si="7" ref="H30:H40">IF((G29+F30)&gt;$C$6,G29+F30-$C$6,0)</f>
        <v>0</v>
      </c>
      <c r="I30" s="18">
        <f aca="true" t="shared" si="8" ref="I30:I40">I29+H30</f>
        <v>0</v>
      </c>
      <c r="J30" s="18"/>
      <c r="K30" s="18">
        <f aca="true" t="shared" si="9" ref="K30:K40">IF((G29+F30)&lt;2000,(INT((ABS(G29+F30))/2000)+1)*2000,0)</f>
        <v>0</v>
      </c>
      <c r="L30" s="18">
        <f aca="true" t="shared" si="10" ref="L30:L40">L29+K30</f>
        <v>0</v>
      </c>
    </row>
    <row r="31" spans="1:12" ht="12.75">
      <c r="A31" s="14" t="s">
        <v>30</v>
      </c>
      <c r="B31" s="15">
        <v>1.91</v>
      </c>
      <c r="C31" s="16">
        <f t="shared" si="2"/>
        <v>1.146</v>
      </c>
      <c r="D31" s="18">
        <f t="shared" si="3"/>
        <v>4584</v>
      </c>
      <c r="E31" s="26">
        <f t="shared" si="4"/>
        <v>6200</v>
      </c>
      <c r="F31" s="18">
        <f t="shared" si="5"/>
        <v>-1616</v>
      </c>
      <c r="G31" s="18">
        <f t="shared" si="6"/>
        <v>11672</v>
      </c>
      <c r="H31" s="18">
        <f t="shared" si="7"/>
        <v>0</v>
      </c>
      <c r="I31" s="18">
        <f t="shared" si="8"/>
        <v>0</v>
      </c>
      <c r="J31" s="18"/>
      <c r="K31" s="18">
        <f t="shared" si="9"/>
        <v>0</v>
      </c>
      <c r="L31" s="18">
        <f t="shared" si="10"/>
        <v>0</v>
      </c>
    </row>
    <row r="32" spans="1:12" ht="12.75">
      <c r="A32" s="14" t="s">
        <v>31</v>
      </c>
      <c r="B32" s="15">
        <v>3.16</v>
      </c>
      <c r="C32" s="16">
        <f t="shared" si="2"/>
        <v>1.896</v>
      </c>
      <c r="D32" s="18">
        <f t="shared" si="3"/>
        <v>7584</v>
      </c>
      <c r="E32" s="26">
        <f t="shared" si="4"/>
        <v>6000</v>
      </c>
      <c r="F32" s="18">
        <f t="shared" si="5"/>
        <v>1584</v>
      </c>
      <c r="G32" s="18">
        <f t="shared" si="6"/>
        <v>13256</v>
      </c>
      <c r="H32" s="18">
        <f t="shared" si="7"/>
        <v>0</v>
      </c>
      <c r="I32" s="18">
        <f t="shared" si="8"/>
        <v>0</v>
      </c>
      <c r="J32" s="18"/>
      <c r="K32" s="18">
        <f t="shared" si="9"/>
        <v>0</v>
      </c>
      <c r="L32" s="18">
        <f t="shared" si="10"/>
        <v>0</v>
      </c>
    </row>
    <row r="33" spans="1:12" ht="12.75">
      <c r="A33" s="14" t="s">
        <v>2</v>
      </c>
      <c r="B33" s="15">
        <v>2.5</v>
      </c>
      <c r="C33" s="16">
        <f t="shared" si="2"/>
        <v>1.5</v>
      </c>
      <c r="D33" s="18">
        <f t="shared" si="3"/>
        <v>6000</v>
      </c>
      <c r="E33" s="26">
        <f t="shared" si="4"/>
        <v>6200</v>
      </c>
      <c r="F33" s="18">
        <f t="shared" si="5"/>
        <v>-200</v>
      </c>
      <c r="G33" s="18">
        <f t="shared" si="6"/>
        <v>13056</v>
      </c>
      <c r="H33" s="18">
        <f t="shared" si="7"/>
        <v>0</v>
      </c>
      <c r="I33" s="18">
        <f t="shared" si="8"/>
        <v>0</v>
      </c>
      <c r="J33" s="18"/>
      <c r="K33" s="18">
        <f t="shared" si="9"/>
        <v>0</v>
      </c>
      <c r="L33" s="18">
        <f t="shared" si="10"/>
        <v>0</v>
      </c>
    </row>
    <row r="34" spans="1:12" ht="12.75">
      <c r="A34" s="14" t="s">
        <v>32</v>
      </c>
      <c r="B34" s="15">
        <v>4.02</v>
      </c>
      <c r="C34" s="16">
        <f t="shared" si="2"/>
        <v>2.4119999999999995</v>
      </c>
      <c r="D34" s="18">
        <f t="shared" si="3"/>
        <v>9647.999999999998</v>
      </c>
      <c r="E34" s="26">
        <f t="shared" si="4"/>
        <v>6000</v>
      </c>
      <c r="F34" s="18">
        <f t="shared" si="5"/>
        <v>3647.999999999998</v>
      </c>
      <c r="G34" s="18">
        <f t="shared" si="6"/>
        <v>16704</v>
      </c>
      <c r="H34" s="18">
        <f t="shared" si="7"/>
        <v>0</v>
      </c>
      <c r="I34" s="18">
        <f t="shared" si="8"/>
        <v>0</v>
      </c>
      <c r="J34" s="18"/>
      <c r="K34" s="18">
        <f t="shared" si="9"/>
        <v>0</v>
      </c>
      <c r="L34" s="18">
        <f t="shared" si="10"/>
        <v>0</v>
      </c>
    </row>
    <row r="35" spans="1:12" ht="12.75">
      <c r="A35" s="14" t="s">
        <v>33</v>
      </c>
      <c r="B35" s="15">
        <v>0.03</v>
      </c>
      <c r="C35" s="16">
        <f t="shared" si="2"/>
        <v>0.018</v>
      </c>
      <c r="D35" s="18">
        <f t="shared" si="3"/>
        <v>72</v>
      </c>
      <c r="E35" s="26">
        <f t="shared" si="4"/>
        <v>6200</v>
      </c>
      <c r="F35" s="18">
        <f t="shared" si="5"/>
        <v>-6128</v>
      </c>
      <c r="G35" s="18">
        <f t="shared" si="6"/>
        <v>10576</v>
      </c>
      <c r="H35" s="18">
        <f t="shared" si="7"/>
        <v>0</v>
      </c>
      <c r="I35" s="18">
        <f t="shared" si="8"/>
        <v>0</v>
      </c>
      <c r="J35" s="18"/>
      <c r="K35" s="18">
        <f t="shared" si="9"/>
        <v>0</v>
      </c>
      <c r="L35" s="18">
        <f t="shared" si="10"/>
        <v>0</v>
      </c>
    </row>
    <row r="36" spans="1:12" ht="12.75">
      <c r="A36" s="14" t="s">
        <v>34</v>
      </c>
      <c r="B36" s="15">
        <v>8.21</v>
      </c>
      <c r="C36" s="16">
        <f t="shared" si="2"/>
        <v>4.926</v>
      </c>
      <c r="D36" s="18">
        <f t="shared" si="3"/>
        <v>19704</v>
      </c>
      <c r="E36" s="26">
        <f t="shared" si="4"/>
        <v>6200</v>
      </c>
      <c r="F36" s="18">
        <f t="shared" si="5"/>
        <v>13504</v>
      </c>
      <c r="G36" s="18">
        <f t="shared" si="6"/>
        <v>24080</v>
      </c>
      <c r="H36" s="18">
        <f t="shared" si="7"/>
        <v>0</v>
      </c>
      <c r="I36" s="18">
        <f t="shared" si="8"/>
        <v>0</v>
      </c>
      <c r="J36" s="18"/>
      <c r="K36" s="18">
        <f t="shared" si="9"/>
        <v>0</v>
      </c>
      <c r="L36" s="18">
        <f t="shared" si="10"/>
        <v>0</v>
      </c>
    </row>
    <row r="37" spans="1:12" ht="12.75">
      <c r="A37" s="14" t="s">
        <v>35</v>
      </c>
      <c r="B37" s="15">
        <v>3.78</v>
      </c>
      <c r="C37" s="16">
        <f t="shared" si="2"/>
        <v>2.268</v>
      </c>
      <c r="D37" s="18">
        <f t="shared" si="3"/>
        <v>9072</v>
      </c>
      <c r="E37" s="26">
        <f t="shared" si="4"/>
        <v>6000</v>
      </c>
      <c r="F37" s="18">
        <f t="shared" si="5"/>
        <v>3072</v>
      </c>
      <c r="G37" s="18">
        <f t="shared" si="6"/>
        <v>27152</v>
      </c>
      <c r="H37" s="18">
        <f t="shared" si="7"/>
        <v>0</v>
      </c>
      <c r="I37" s="18">
        <f t="shared" si="8"/>
        <v>0</v>
      </c>
      <c r="J37" s="18"/>
      <c r="K37" s="18">
        <f t="shared" si="9"/>
        <v>0</v>
      </c>
      <c r="L37" s="18">
        <f t="shared" si="10"/>
        <v>0</v>
      </c>
    </row>
    <row r="38" spans="1:12" ht="12.75">
      <c r="A38" s="14" t="s">
        <v>36</v>
      </c>
      <c r="B38" s="15">
        <v>0.74</v>
      </c>
      <c r="C38" s="16">
        <f t="shared" si="2"/>
        <v>0.444</v>
      </c>
      <c r="D38" s="18">
        <f t="shared" si="3"/>
        <v>1776</v>
      </c>
      <c r="E38" s="26">
        <f t="shared" si="4"/>
        <v>6200</v>
      </c>
      <c r="F38" s="18">
        <f t="shared" si="5"/>
        <v>-4424</v>
      </c>
      <c r="G38" s="18">
        <f t="shared" si="6"/>
        <v>22728</v>
      </c>
      <c r="H38" s="18">
        <f t="shared" si="7"/>
        <v>0</v>
      </c>
      <c r="I38" s="18">
        <f t="shared" si="8"/>
        <v>0</v>
      </c>
      <c r="J38" s="18"/>
      <c r="K38" s="18">
        <f t="shared" si="9"/>
        <v>0</v>
      </c>
      <c r="L38" s="18">
        <f t="shared" si="10"/>
        <v>0</v>
      </c>
    </row>
    <row r="39" spans="1:12" ht="12.75">
      <c r="A39" s="14" t="s">
        <v>37</v>
      </c>
      <c r="B39" s="15">
        <v>3.17</v>
      </c>
      <c r="C39" s="16">
        <f t="shared" si="2"/>
        <v>1.902</v>
      </c>
      <c r="D39" s="18">
        <f t="shared" si="3"/>
        <v>7608</v>
      </c>
      <c r="E39" s="26">
        <f t="shared" si="4"/>
        <v>6000</v>
      </c>
      <c r="F39" s="18">
        <f t="shared" si="5"/>
        <v>1608</v>
      </c>
      <c r="G39" s="18">
        <f t="shared" si="6"/>
        <v>24336</v>
      </c>
      <c r="H39" s="18">
        <f t="shared" si="7"/>
        <v>0</v>
      </c>
      <c r="I39" s="18">
        <f t="shared" si="8"/>
        <v>0</v>
      </c>
      <c r="J39" s="18"/>
      <c r="K39" s="18">
        <f t="shared" si="9"/>
        <v>0</v>
      </c>
      <c r="L39" s="18">
        <f t="shared" si="10"/>
        <v>0</v>
      </c>
    </row>
    <row r="40" spans="1:12" ht="12.75">
      <c r="A40" s="14" t="s">
        <v>38</v>
      </c>
      <c r="B40" s="15">
        <v>3.03</v>
      </c>
      <c r="C40" s="16">
        <f t="shared" si="2"/>
        <v>1.8179999999999998</v>
      </c>
      <c r="D40" s="18">
        <f t="shared" si="3"/>
        <v>7271.999999999999</v>
      </c>
      <c r="E40" s="26">
        <f t="shared" si="4"/>
        <v>6200</v>
      </c>
      <c r="F40" s="18">
        <f t="shared" si="5"/>
        <v>1071.999999999999</v>
      </c>
      <c r="G40" s="18">
        <f t="shared" si="6"/>
        <v>25408</v>
      </c>
      <c r="H40" s="18">
        <f t="shared" si="7"/>
        <v>0</v>
      </c>
      <c r="I40" s="18">
        <f t="shared" si="8"/>
        <v>0</v>
      </c>
      <c r="J40" s="18"/>
      <c r="K40" s="18">
        <f t="shared" si="9"/>
        <v>0</v>
      </c>
      <c r="L40" s="18">
        <f t="shared" si="10"/>
        <v>0</v>
      </c>
    </row>
    <row r="41" spans="1:12" ht="12.75">
      <c r="A41" s="14"/>
      <c r="B41" s="15"/>
      <c r="C41" s="16"/>
      <c r="D41" s="18"/>
      <c r="E41" s="26"/>
      <c r="F41" s="18"/>
      <c r="G41" s="18"/>
      <c r="H41" s="18"/>
      <c r="I41" s="18"/>
      <c r="J41" s="18"/>
      <c r="K41" s="18"/>
      <c r="L41" s="18"/>
    </row>
    <row r="42" spans="1:12" ht="12.75">
      <c r="A42" s="14" t="s">
        <v>55</v>
      </c>
      <c r="B42" s="38">
        <f>SUM(B29:B40)</f>
        <v>30.549999999999997</v>
      </c>
      <c r="C42" s="37">
        <f>SUM(C29:C40)</f>
        <v>18.330000000000002</v>
      </c>
      <c r="D42" s="28">
        <f>SUM(D29:D40)</f>
        <v>73320</v>
      </c>
      <c r="E42" s="26"/>
      <c r="F42" s="17"/>
      <c r="G42" s="18"/>
      <c r="H42" s="18"/>
      <c r="I42" s="18"/>
      <c r="J42" s="18"/>
      <c r="K42" s="18"/>
      <c r="L42" s="18"/>
    </row>
    <row r="43" spans="1:12" ht="12.75">
      <c r="A43" s="5"/>
      <c r="B43" s="15"/>
      <c r="C43" s="16"/>
      <c r="D43" s="17"/>
      <c r="E43" s="5"/>
      <c r="F43" s="17"/>
      <c r="G43" s="18"/>
      <c r="H43" s="18"/>
      <c r="I43" s="18"/>
      <c r="J43" s="18"/>
      <c r="K43" s="18"/>
      <c r="L43" s="18"/>
    </row>
    <row r="44" spans="1:12" ht="12.75">
      <c r="A44" s="5" t="s">
        <v>18</v>
      </c>
      <c r="B44" s="15"/>
      <c r="D44" s="28"/>
      <c r="E44" s="34">
        <f>SUM(E29:E40)</f>
        <v>73200</v>
      </c>
      <c r="F44" s="17"/>
      <c r="G44" s="18"/>
      <c r="H44" s="18"/>
      <c r="I44" s="18"/>
      <c r="J44" s="18"/>
      <c r="K44" s="18"/>
      <c r="L44" s="18"/>
    </row>
    <row r="45" spans="1:12" ht="12.75">
      <c r="A45" s="5" t="s">
        <v>19</v>
      </c>
      <c r="B45" s="15"/>
      <c r="C45" s="16"/>
      <c r="D45" s="28"/>
      <c r="E45" s="34">
        <f>E44-L40</f>
        <v>73200</v>
      </c>
      <c r="F45" s="17"/>
      <c r="G45" s="18"/>
      <c r="H45" s="18"/>
      <c r="I45" s="18"/>
      <c r="J45" s="18"/>
      <c r="K45" s="18"/>
      <c r="L45" s="18"/>
    </row>
    <row r="46" spans="1:12" ht="12.75">
      <c r="A46" s="5" t="s">
        <v>20</v>
      </c>
      <c r="B46" s="15"/>
      <c r="C46" s="16"/>
      <c r="D46" s="27"/>
      <c r="E46" s="27">
        <f>E45/E44</f>
        <v>1</v>
      </c>
      <c r="F46" s="17"/>
      <c r="G46" s="18"/>
      <c r="H46" s="18"/>
      <c r="I46" s="18"/>
      <c r="J46" s="18"/>
      <c r="K46" s="18"/>
      <c r="L46" s="18"/>
    </row>
    <row r="47" spans="1:12" ht="12.75">
      <c r="A47" s="5" t="s">
        <v>21</v>
      </c>
      <c r="B47" s="15"/>
      <c r="C47" s="16"/>
      <c r="D47" s="27"/>
      <c r="E47" s="36">
        <f>I40/E44</f>
        <v>0</v>
      </c>
      <c r="F47" s="17"/>
      <c r="G47" s="18"/>
      <c r="H47" s="18"/>
      <c r="I47" s="18"/>
      <c r="J47" s="18"/>
      <c r="K47" s="18"/>
      <c r="L47" s="18"/>
    </row>
    <row r="48" spans="1:12" ht="12.75">
      <c r="A48" s="5" t="s">
        <v>24</v>
      </c>
      <c r="B48" s="15"/>
      <c r="C48" s="16"/>
      <c r="D48" s="27"/>
      <c r="E48" s="36">
        <f>I40/D42</f>
        <v>0</v>
      </c>
      <c r="F48" s="17"/>
      <c r="G48" s="18"/>
      <c r="H48" s="18"/>
      <c r="I48" s="18"/>
      <c r="J48" s="18"/>
      <c r="K48" s="18"/>
      <c r="L48" s="18"/>
    </row>
  </sheetData>
  <sheetProtection/>
  <mergeCells count="7">
    <mergeCell ref="A1:L1"/>
    <mergeCell ref="A2:L2"/>
    <mergeCell ref="A11:D11"/>
    <mergeCell ref="A4:D4"/>
    <mergeCell ref="F4:H4"/>
    <mergeCell ref="K11:L11"/>
    <mergeCell ref="H11:I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K4" sqref="K4:K5"/>
    </sheetView>
  </sheetViews>
  <sheetFormatPr defaultColWidth="9.00390625" defaultRowHeight="12.75"/>
  <cols>
    <col min="1" max="3" width="9.625" style="0" customWidth="1"/>
    <col min="6" max="6" width="11.625" style="0" customWidth="1"/>
    <col min="8" max="8" width="9.625" style="0" customWidth="1"/>
    <col min="10" max="10" width="1.625" style="0" customWidth="1"/>
  </cols>
  <sheetData>
    <row r="1" spans="1:12" ht="30.75">
      <c r="A1" s="104" t="str">
        <f>MODL87!A1</f>
        <v>Wimberley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3.25">
      <c r="A2" s="105" t="s">
        <v>57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107" t="s">
        <v>87</v>
      </c>
      <c r="B4" s="107"/>
      <c r="C4" s="107"/>
      <c r="D4" s="107"/>
      <c r="E4" s="1"/>
      <c r="F4" s="107" t="s">
        <v>86</v>
      </c>
      <c r="G4" s="107"/>
      <c r="H4" s="107"/>
      <c r="I4" s="1"/>
      <c r="J4" s="1"/>
      <c r="K4" s="103" t="s">
        <v>148</v>
      </c>
      <c r="L4" s="1"/>
    </row>
    <row r="5" spans="1:12" ht="15.75">
      <c r="A5" s="19" t="s">
        <v>0</v>
      </c>
      <c r="B5" s="20"/>
      <c r="C5" s="24">
        <f>MODL87!C5</f>
        <v>4000</v>
      </c>
      <c r="D5" s="61" t="s">
        <v>101</v>
      </c>
      <c r="E5" s="20"/>
      <c r="F5" s="43" t="s">
        <v>78</v>
      </c>
      <c r="G5" s="45">
        <f>MODL87!G5</f>
        <v>4</v>
      </c>
      <c r="H5" s="43" t="s">
        <v>99</v>
      </c>
      <c r="I5" s="30"/>
      <c r="J5" s="30"/>
      <c r="K5" s="30" t="s">
        <v>149</v>
      </c>
      <c r="L5" s="31"/>
    </row>
    <row r="6" spans="1:12" ht="15.75">
      <c r="A6" s="19" t="s">
        <v>1</v>
      </c>
      <c r="B6" s="20"/>
      <c r="C6" s="24">
        <f>MODL87!C6</f>
        <v>30000</v>
      </c>
      <c r="D6" s="62" t="s">
        <v>102</v>
      </c>
      <c r="E6" s="19"/>
      <c r="F6" s="43" t="s">
        <v>79</v>
      </c>
      <c r="G6" s="46">
        <f>MODL87!G6</f>
        <v>50</v>
      </c>
      <c r="H6" s="43" t="s">
        <v>100</v>
      </c>
      <c r="I6" s="20"/>
      <c r="J6" s="20"/>
      <c r="K6" s="33"/>
      <c r="L6" s="33"/>
    </row>
    <row r="7" spans="1:12" ht="15.75">
      <c r="A7" s="19" t="s">
        <v>93</v>
      </c>
      <c r="B7" s="20"/>
      <c r="C7" s="67">
        <f>MODL87!C7</f>
        <v>4000</v>
      </c>
      <c r="D7" s="62" t="s">
        <v>102</v>
      </c>
      <c r="E7" s="4"/>
      <c r="F7" s="32"/>
      <c r="G7" s="29"/>
      <c r="H7" s="43"/>
      <c r="I7" s="20"/>
      <c r="J7" s="20"/>
      <c r="K7" s="33"/>
      <c r="L7" s="33"/>
    </row>
    <row r="8" spans="1:12" ht="15.75">
      <c r="A8" s="4" t="s">
        <v>94</v>
      </c>
      <c r="B8" s="20"/>
      <c r="C8" s="57"/>
      <c r="D8" s="47">
        <f>MODL87!D8</f>
        <v>1</v>
      </c>
      <c r="E8" s="4"/>
      <c r="H8" s="93" t="s">
        <v>134</v>
      </c>
      <c r="I8" s="93"/>
      <c r="J8" s="62"/>
      <c r="K8" s="77">
        <f>MODL87!K8</f>
        <v>0</v>
      </c>
      <c r="L8" s="71" t="s">
        <v>135</v>
      </c>
    </row>
    <row r="9" spans="1:12" ht="15.75">
      <c r="A9" s="4"/>
      <c r="B9" s="20"/>
      <c r="C9" s="57"/>
      <c r="D9" s="22"/>
      <c r="E9" s="4"/>
      <c r="F9" s="56"/>
      <c r="G9" s="60"/>
      <c r="H9" s="60" t="s">
        <v>95</v>
      </c>
      <c r="I9" s="60"/>
      <c r="J9" s="95"/>
      <c r="K9" s="97">
        <f>MODL87!K9</f>
        <v>0</v>
      </c>
      <c r="L9" s="43" t="s">
        <v>101</v>
      </c>
    </row>
    <row r="10" spans="1:12" ht="15.75">
      <c r="A10" s="4"/>
      <c r="B10" s="20"/>
      <c r="C10" s="57"/>
      <c r="D10" s="22"/>
      <c r="E10" s="4"/>
      <c r="F10" s="56"/>
      <c r="G10" s="58"/>
      <c r="H10" s="43"/>
      <c r="I10" s="47"/>
      <c r="J10" s="47"/>
      <c r="K10" s="33"/>
      <c r="L10" s="33"/>
    </row>
    <row r="11" spans="1:12" ht="15.75">
      <c r="A11" s="106" t="s">
        <v>26</v>
      </c>
      <c r="B11" s="106"/>
      <c r="C11" s="106"/>
      <c r="D11" s="106"/>
      <c r="E11" s="19"/>
      <c r="F11" s="35" t="s">
        <v>92</v>
      </c>
      <c r="G11" s="29"/>
      <c r="H11" s="108" t="s">
        <v>96</v>
      </c>
      <c r="I11" s="108"/>
      <c r="K11" s="108" t="s">
        <v>91</v>
      </c>
      <c r="L11" s="108"/>
    </row>
    <row r="12" spans="1:12" ht="12.75">
      <c r="A12" s="4" t="s">
        <v>28</v>
      </c>
      <c r="B12" s="5"/>
      <c r="C12" s="25">
        <f>IF(G28&lt;$C$7,$G$5*$G$6*$D$8,$G$5*$G$6+K12)</f>
        <v>200</v>
      </c>
      <c r="D12" s="33" t="s">
        <v>17</v>
      </c>
      <c r="E12" s="6"/>
      <c r="F12" s="33">
        <v>31</v>
      </c>
      <c r="G12" s="3"/>
      <c r="H12" s="64">
        <f>MODL87!H12</f>
        <v>0</v>
      </c>
      <c r="I12" s="65" t="s">
        <v>97</v>
      </c>
      <c r="J12" s="3"/>
      <c r="K12" s="59">
        <f aca="true" t="shared" si="0" ref="K12:K23">IF(K$8&gt;0,IF(H12=0,0,(IF((H12*F12/7)&gt;0.8*B29,MAX(($K$9*(H12*F12/7-0.8*B29)/12*7.5/F12)/0.9-0.9*G$5*G$6,0),0))),IF(H12=0,0,(IF((H12*F12/7)&gt;0.8*B29,($K$9*(H12*F12/7-0.8*B29)/12*7.5/F12)/0.9,0))))</f>
        <v>0</v>
      </c>
      <c r="L12" s="33" t="s">
        <v>17</v>
      </c>
    </row>
    <row r="13" spans="1:12" ht="12.75">
      <c r="A13" s="14" t="s">
        <v>29</v>
      </c>
      <c r="B13" s="5"/>
      <c r="C13" s="25">
        <f aca="true" t="shared" si="1" ref="C13:C23">IF(G29&lt;$C$7,$G$5*$G$6*$D$8,$G$5*$G$6+K13)</f>
        <v>200</v>
      </c>
      <c r="D13" s="33" t="s">
        <v>17</v>
      </c>
      <c r="E13" s="6"/>
      <c r="F13" s="33">
        <v>28</v>
      </c>
      <c r="G13" s="9"/>
      <c r="H13" s="64">
        <f>MODL87!H13</f>
        <v>0</v>
      </c>
      <c r="I13" s="65" t="s">
        <v>97</v>
      </c>
      <c r="J13" s="3"/>
      <c r="K13" s="59">
        <f t="shared" si="0"/>
        <v>0</v>
      </c>
      <c r="L13" s="33" t="s">
        <v>17</v>
      </c>
    </row>
    <row r="14" spans="1:12" ht="12.75">
      <c r="A14" s="14" t="s">
        <v>30</v>
      </c>
      <c r="B14" s="5"/>
      <c r="C14" s="25">
        <f t="shared" si="1"/>
        <v>200</v>
      </c>
      <c r="D14" s="33" t="s">
        <v>17</v>
      </c>
      <c r="E14" s="6"/>
      <c r="F14" s="33">
        <v>31</v>
      </c>
      <c r="G14" s="9"/>
      <c r="H14" s="64">
        <f>MODL87!H14</f>
        <v>0.2</v>
      </c>
      <c r="I14" s="65" t="s">
        <v>97</v>
      </c>
      <c r="J14" s="3"/>
      <c r="K14" s="59">
        <f t="shared" si="0"/>
        <v>0</v>
      </c>
      <c r="L14" s="33" t="s">
        <v>17</v>
      </c>
    </row>
    <row r="15" spans="1:12" ht="12.75">
      <c r="A15" s="14" t="s">
        <v>31</v>
      </c>
      <c r="B15" s="5"/>
      <c r="C15" s="25">
        <f t="shared" si="1"/>
        <v>200</v>
      </c>
      <c r="D15" s="33" t="s">
        <v>17</v>
      </c>
      <c r="E15" s="6"/>
      <c r="F15" s="33">
        <v>30</v>
      </c>
      <c r="G15" s="9"/>
      <c r="H15" s="64">
        <f>MODL87!H15</f>
        <v>0.5</v>
      </c>
      <c r="I15" s="65" t="s">
        <v>97</v>
      </c>
      <c r="J15" s="3"/>
      <c r="K15" s="59">
        <f t="shared" si="0"/>
        <v>0</v>
      </c>
      <c r="L15" s="33" t="s">
        <v>17</v>
      </c>
    </row>
    <row r="16" spans="1:12" ht="12.75">
      <c r="A16" s="14" t="s">
        <v>2</v>
      </c>
      <c r="B16" s="5"/>
      <c r="C16" s="25">
        <f t="shared" si="1"/>
        <v>200</v>
      </c>
      <c r="D16" s="33" t="s">
        <v>17</v>
      </c>
      <c r="E16" s="6"/>
      <c r="F16" s="33">
        <v>31</v>
      </c>
      <c r="G16" s="9"/>
      <c r="H16" s="64">
        <f>MODL87!H16</f>
        <v>0.75</v>
      </c>
      <c r="I16" s="65" t="s">
        <v>97</v>
      </c>
      <c r="J16" s="3"/>
      <c r="K16" s="59">
        <f t="shared" si="0"/>
        <v>0</v>
      </c>
      <c r="L16" s="33" t="s">
        <v>17</v>
      </c>
    </row>
    <row r="17" spans="1:12" ht="12.75">
      <c r="A17" s="14" t="s">
        <v>32</v>
      </c>
      <c r="B17" s="5"/>
      <c r="C17" s="25">
        <f t="shared" si="1"/>
        <v>200</v>
      </c>
      <c r="D17" s="33" t="s">
        <v>17</v>
      </c>
      <c r="E17" s="6"/>
      <c r="F17" s="33">
        <v>30</v>
      </c>
      <c r="G17" s="9"/>
      <c r="H17" s="64">
        <f>MODL87!H17</f>
        <v>1</v>
      </c>
      <c r="I17" s="65" t="s">
        <v>97</v>
      </c>
      <c r="J17" s="3"/>
      <c r="K17" s="59">
        <f t="shared" si="0"/>
        <v>0</v>
      </c>
      <c r="L17" s="33" t="s">
        <v>17</v>
      </c>
    </row>
    <row r="18" spans="1:12" ht="12.75">
      <c r="A18" s="14" t="s">
        <v>33</v>
      </c>
      <c r="B18" s="5"/>
      <c r="C18" s="25">
        <f t="shared" si="1"/>
        <v>200</v>
      </c>
      <c r="D18" s="33" t="s">
        <v>17</v>
      </c>
      <c r="E18" s="6"/>
      <c r="F18" s="33">
        <v>31</v>
      </c>
      <c r="G18" s="9"/>
      <c r="H18" s="64">
        <f>MODL87!H18</f>
        <v>1</v>
      </c>
      <c r="I18" s="65" t="s">
        <v>97</v>
      </c>
      <c r="J18" s="3"/>
      <c r="K18" s="59">
        <f t="shared" si="0"/>
        <v>0</v>
      </c>
      <c r="L18" s="33" t="s">
        <v>17</v>
      </c>
    </row>
    <row r="19" spans="1:12" ht="12.75">
      <c r="A19" s="14" t="s">
        <v>34</v>
      </c>
      <c r="B19" s="5"/>
      <c r="C19" s="25">
        <f t="shared" si="1"/>
        <v>200</v>
      </c>
      <c r="D19" s="33" t="s">
        <v>17</v>
      </c>
      <c r="E19" s="6"/>
      <c r="F19" s="33">
        <v>31</v>
      </c>
      <c r="G19" s="9"/>
      <c r="H19" s="64">
        <f>MODL87!H19</f>
        <v>1</v>
      </c>
      <c r="I19" s="65" t="s">
        <v>97</v>
      </c>
      <c r="J19" s="3"/>
      <c r="K19" s="59">
        <f t="shared" si="0"/>
        <v>0</v>
      </c>
      <c r="L19" s="33" t="s">
        <v>17</v>
      </c>
    </row>
    <row r="20" spans="1:12" ht="12.75">
      <c r="A20" s="14" t="s">
        <v>35</v>
      </c>
      <c r="B20" s="5"/>
      <c r="C20" s="25">
        <f t="shared" si="1"/>
        <v>200</v>
      </c>
      <c r="D20" s="33" t="s">
        <v>17</v>
      </c>
      <c r="E20" s="9"/>
      <c r="F20" s="33">
        <v>30</v>
      </c>
      <c r="G20" s="9"/>
      <c r="H20" s="64">
        <f>MODL87!H20</f>
        <v>0.75</v>
      </c>
      <c r="I20" s="65" t="s">
        <v>97</v>
      </c>
      <c r="J20" s="3"/>
      <c r="K20" s="59">
        <f t="shared" si="0"/>
        <v>0</v>
      </c>
      <c r="L20" s="33" t="s">
        <v>17</v>
      </c>
    </row>
    <row r="21" spans="1:12" ht="12.75">
      <c r="A21" s="14" t="s">
        <v>36</v>
      </c>
      <c r="B21" s="5"/>
      <c r="C21" s="25">
        <f t="shared" si="1"/>
        <v>200</v>
      </c>
      <c r="D21" s="33" t="s">
        <v>17</v>
      </c>
      <c r="E21" s="9"/>
      <c r="F21" s="33">
        <v>31</v>
      </c>
      <c r="G21" s="9"/>
      <c r="H21" s="64">
        <f>MODL87!H21</f>
        <v>0.5</v>
      </c>
      <c r="I21" s="65" t="s">
        <v>97</v>
      </c>
      <c r="J21" s="3"/>
      <c r="K21" s="59">
        <f t="shared" si="0"/>
        <v>0</v>
      </c>
      <c r="L21" s="33" t="s">
        <v>17</v>
      </c>
    </row>
    <row r="22" spans="1:12" ht="12.75">
      <c r="A22" s="14" t="s">
        <v>37</v>
      </c>
      <c r="B22" s="5"/>
      <c r="C22" s="25">
        <f t="shared" si="1"/>
        <v>200</v>
      </c>
      <c r="D22" s="33" t="s">
        <v>17</v>
      </c>
      <c r="E22" s="9"/>
      <c r="F22" s="33">
        <v>30</v>
      </c>
      <c r="G22" s="9"/>
      <c r="H22" s="64">
        <f>MODL87!H22</f>
        <v>0.2</v>
      </c>
      <c r="I22" s="65" t="s">
        <v>97</v>
      </c>
      <c r="J22" s="3"/>
      <c r="K22" s="59">
        <f t="shared" si="0"/>
        <v>0</v>
      </c>
      <c r="L22" s="33" t="s">
        <v>17</v>
      </c>
    </row>
    <row r="23" spans="1:12" ht="12.75">
      <c r="A23" s="14" t="s">
        <v>38</v>
      </c>
      <c r="B23" s="5"/>
      <c r="C23" s="25">
        <f t="shared" si="1"/>
        <v>200</v>
      </c>
      <c r="D23" s="33" t="s">
        <v>17</v>
      </c>
      <c r="E23" s="9"/>
      <c r="F23" s="33">
        <v>31</v>
      </c>
      <c r="G23" s="9"/>
      <c r="H23" s="64">
        <f>MODL87!H23</f>
        <v>0</v>
      </c>
      <c r="I23" s="65" t="s">
        <v>97</v>
      </c>
      <c r="J23" s="3"/>
      <c r="K23" s="59">
        <f t="shared" si="0"/>
        <v>0</v>
      </c>
      <c r="L23" s="33" t="s">
        <v>17</v>
      </c>
    </row>
    <row r="24" spans="1:12" ht="12.75">
      <c r="A24" s="2"/>
      <c r="B24" s="7"/>
      <c r="C24" s="7"/>
      <c r="D24" s="7"/>
      <c r="E24" s="7"/>
      <c r="F24" s="8"/>
      <c r="G24" s="7"/>
      <c r="H24" s="9"/>
      <c r="I24" s="9"/>
      <c r="J24" s="9"/>
      <c r="K24" s="9"/>
      <c r="L24" s="9"/>
    </row>
    <row r="25" spans="1:12" ht="12.75">
      <c r="A25" s="2"/>
      <c r="B25" s="8" t="str">
        <f>A1</f>
        <v>Wimberley</v>
      </c>
      <c r="C25" s="8" t="s">
        <v>5</v>
      </c>
      <c r="D25" s="8" t="s">
        <v>8</v>
      </c>
      <c r="E25" s="8" t="s">
        <v>8</v>
      </c>
      <c r="F25" s="8" t="s">
        <v>23</v>
      </c>
      <c r="G25" s="8" t="s">
        <v>8</v>
      </c>
      <c r="H25" s="7"/>
      <c r="I25" s="8" t="s">
        <v>8</v>
      </c>
      <c r="J25" s="8"/>
      <c r="K25" s="8" t="s">
        <v>16</v>
      </c>
      <c r="L25" s="8" t="s">
        <v>8</v>
      </c>
    </row>
    <row r="26" spans="1:12" ht="12.75">
      <c r="A26" s="2"/>
      <c r="B26" s="8" t="s">
        <v>3</v>
      </c>
      <c r="C26" s="8" t="s">
        <v>105</v>
      </c>
      <c r="D26" s="8" t="s">
        <v>9</v>
      </c>
      <c r="E26" s="8" t="s">
        <v>11</v>
      </c>
      <c r="F26" s="8" t="s">
        <v>12</v>
      </c>
      <c r="G26" s="8" t="s">
        <v>13</v>
      </c>
      <c r="H26" s="8" t="s">
        <v>15</v>
      </c>
      <c r="I26" s="8" t="s">
        <v>15</v>
      </c>
      <c r="J26" s="8"/>
      <c r="K26" s="8" t="s">
        <v>6</v>
      </c>
      <c r="L26" s="8" t="s">
        <v>16</v>
      </c>
    </row>
    <row r="27" spans="1:12" ht="13.5" thickBot="1">
      <c r="A27" s="10" t="s">
        <v>27</v>
      </c>
      <c r="B27" s="8" t="s">
        <v>4</v>
      </c>
      <c r="C27" s="8" t="s">
        <v>7</v>
      </c>
      <c r="D27" s="8" t="s">
        <v>10</v>
      </c>
      <c r="E27" s="8" t="s">
        <v>10</v>
      </c>
      <c r="F27" s="8" t="s">
        <v>10</v>
      </c>
      <c r="G27" s="8" t="s">
        <v>14</v>
      </c>
      <c r="H27" s="8" t="s">
        <v>10</v>
      </c>
      <c r="I27" s="8" t="s">
        <v>10</v>
      </c>
      <c r="J27" s="8"/>
      <c r="K27" s="8" t="s">
        <v>10</v>
      </c>
      <c r="L27" s="8" t="s">
        <v>10</v>
      </c>
    </row>
    <row r="28" spans="1:12" ht="13.5" thickTop="1">
      <c r="A28" s="11"/>
      <c r="B28" s="11"/>
      <c r="C28" s="11"/>
      <c r="D28" s="12" t="s">
        <v>76</v>
      </c>
      <c r="E28" s="11"/>
      <c r="F28" s="11"/>
      <c r="G28" s="13">
        <f>MODL96!G40</f>
        <v>25408</v>
      </c>
      <c r="H28" s="11"/>
      <c r="I28" s="11"/>
      <c r="J28" s="11"/>
      <c r="K28" s="11"/>
      <c r="L28" s="11"/>
    </row>
    <row r="29" spans="1:12" ht="12.75">
      <c r="A29" s="14" t="s">
        <v>28</v>
      </c>
      <c r="B29" s="15">
        <v>1.15</v>
      </c>
      <c r="C29" s="16">
        <f>B29*0.6</f>
        <v>0.69</v>
      </c>
      <c r="D29" s="18">
        <f>C29*$C$5</f>
        <v>2760</v>
      </c>
      <c r="E29" s="26">
        <f>C12*F12</f>
        <v>6200</v>
      </c>
      <c r="F29" s="18">
        <f>D29-E29</f>
        <v>-3440</v>
      </c>
      <c r="G29" s="18">
        <f>IF((G28+F29)&lt;2000,G28+K29+F29,MIN($C$6,+G28+F29))</f>
        <v>21968</v>
      </c>
      <c r="H29" s="18">
        <f>IF((G28+F29)&gt;$C$6,G28+F29-$C$6,0)</f>
        <v>0</v>
      </c>
      <c r="I29" s="18">
        <v>0</v>
      </c>
      <c r="J29" s="18"/>
      <c r="K29" s="18">
        <f>IF((G28+F29)&lt;2000,(INT((ABS(G28+F29))/2000)+1)*2000,0)</f>
        <v>0</v>
      </c>
      <c r="L29" s="18">
        <f>K29</f>
        <v>0</v>
      </c>
    </row>
    <row r="30" spans="1:12" ht="12.75">
      <c r="A30" s="14" t="s">
        <v>29</v>
      </c>
      <c r="B30" s="15">
        <v>3.91</v>
      </c>
      <c r="C30" s="16">
        <f aca="true" t="shared" si="2" ref="C30:C40">B30*0.6</f>
        <v>2.346</v>
      </c>
      <c r="D30" s="18">
        <f aca="true" t="shared" si="3" ref="D30:D40">C30*$C$5</f>
        <v>9384</v>
      </c>
      <c r="E30" s="26">
        <f aca="true" t="shared" si="4" ref="E30:E40">C13*F13</f>
        <v>5600</v>
      </c>
      <c r="F30" s="18">
        <f aca="true" t="shared" si="5" ref="F30:F40">D30-E30</f>
        <v>3784</v>
      </c>
      <c r="G30" s="18">
        <f aca="true" t="shared" si="6" ref="G30:G40">IF((G29+F30)&lt;2000,G29+K30+F30,MIN($C$6,+G29+F30))</f>
        <v>25752</v>
      </c>
      <c r="H30" s="18">
        <f aca="true" t="shared" si="7" ref="H30:H40">IF((G29+F30)&gt;$C$6,G29+F30-$C$6,0)</f>
        <v>0</v>
      </c>
      <c r="I30" s="18">
        <f aca="true" t="shared" si="8" ref="I30:I40">I29+H30</f>
        <v>0</v>
      </c>
      <c r="J30" s="18"/>
      <c r="K30" s="18">
        <f aca="true" t="shared" si="9" ref="K30:K40">IF((G29+F30)&lt;2000,(INT((ABS(G29+F30))/2000)+1)*2000,0)</f>
        <v>0</v>
      </c>
      <c r="L30" s="18">
        <f aca="true" t="shared" si="10" ref="L30:L40">L29+K30</f>
        <v>0</v>
      </c>
    </row>
    <row r="31" spans="1:12" ht="12.75">
      <c r="A31" s="14" t="s">
        <v>30</v>
      </c>
      <c r="B31" s="15">
        <v>2.93</v>
      </c>
      <c r="C31" s="16">
        <f t="shared" si="2"/>
        <v>1.758</v>
      </c>
      <c r="D31" s="18">
        <f t="shared" si="3"/>
        <v>7032</v>
      </c>
      <c r="E31" s="26">
        <f t="shared" si="4"/>
        <v>6200</v>
      </c>
      <c r="F31" s="18">
        <f t="shared" si="5"/>
        <v>832</v>
      </c>
      <c r="G31" s="18">
        <f t="shared" si="6"/>
        <v>26584</v>
      </c>
      <c r="H31" s="18">
        <f t="shared" si="7"/>
        <v>0</v>
      </c>
      <c r="I31" s="18">
        <f t="shared" si="8"/>
        <v>0</v>
      </c>
      <c r="J31" s="18"/>
      <c r="K31" s="18">
        <f t="shared" si="9"/>
        <v>0</v>
      </c>
      <c r="L31" s="18">
        <f t="shared" si="10"/>
        <v>0</v>
      </c>
    </row>
    <row r="32" spans="1:12" ht="12.75">
      <c r="A32" s="14" t="s">
        <v>31</v>
      </c>
      <c r="B32" s="15">
        <v>7.91</v>
      </c>
      <c r="C32" s="16">
        <f t="shared" si="2"/>
        <v>4.7459999999999996</v>
      </c>
      <c r="D32" s="18">
        <f t="shared" si="3"/>
        <v>18984</v>
      </c>
      <c r="E32" s="26">
        <f t="shared" si="4"/>
        <v>6000</v>
      </c>
      <c r="F32" s="18">
        <f t="shared" si="5"/>
        <v>12984</v>
      </c>
      <c r="G32" s="18">
        <f t="shared" si="6"/>
        <v>30000</v>
      </c>
      <c r="H32" s="18">
        <f t="shared" si="7"/>
        <v>9568</v>
      </c>
      <c r="I32" s="18">
        <f t="shared" si="8"/>
        <v>9568</v>
      </c>
      <c r="J32" s="18"/>
      <c r="K32" s="18">
        <f t="shared" si="9"/>
        <v>0</v>
      </c>
      <c r="L32" s="18">
        <f t="shared" si="10"/>
        <v>0</v>
      </c>
    </row>
    <row r="33" spans="1:12" ht="12.75">
      <c r="A33" s="14" t="s">
        <v>2</v>
      </c>
      <c r="B33" s="15">
        <v>5.94</v>
      </c>
      <c r="C33" s="16">
        <f t="shared" si="2"/>
        <v>3.564</v>
      </c>
      <c r="D33" s="18">
        <f t="shared" si="3"/>
        <v>14256</v>
      </c>
      <c r="E33" s="26">
        <f t="shared" si="4"/>
        <v>6200</v>
      </c>
      <c r="F33" s="18">
        <f t="shared" si="5"/>
        <v>8056</v>
      </c>
      <c r="G33" s="18">
        <f t="shared" si="6"/>
        <v>30000</v>
      </c>
      <c r="H33" s="18">
        <f t="shared" si="7"/>
        <v>8056</v>
      </c>
      <c r="I33" s="18">
        <f t="shared" si="8"/>
        <v>17624</v>
      </c>
      <c r="J33" s="18"/>
      <c r="K33" s="18">
        <f t="shared" si="9"/>
        <v>0</v>
      </c>
      <c r="L33" s="18">
        <f t="shared" si="10"/>
        <v>0</v>
      </c>
    </row>
    <row r="34" spans="1:12" ht="12.75">
      <c r="A34" s="14" t="s">
        <v>32</v>
      </c>
      <c r="B34" s="15">
        <v>14.37</v>
      </c>
      <c r="C34" s="16">
        <f t="shared" si="2"/>
        <v>8.622</v>
      </c>
      <c r="D34" s="18">
        <f t="shared" si="3"/>
        <v>34488</v>
      </c>
      <c r="E34" s="26">
        <f t="shared" si="4"/>
        <v>6000</v>
      </c>
      <c r="F34" s="18">
        <f t="shared" si="5"/>
        <v>28488</v>
      </c>
      <c r="G34" s="18">
        <f t="shared" si="6"/>
        <v>30000</v>
      </c>
      <c r="H34" s="18">
        <f t="shared" si="7"/>
        <v>28488</v>
      </c>
      <c r="I34" s="18">
        <f t="shared" si="8"/>
        <v>46112</v>
      </c>
      <c r="J34" s="18"/>
      <c r="K34" s="18">
        <f t="shared" si="9"/>
        <v>0</v>
      </c>
      <c r="L34" s="18">
        <f t="shared" si="10"/>
        <v>0</v>
      </c>
    </row>
    <row r="35" spans="1:12" ht="12.75">
      <c r="A35" s="14" t="s">
        <v>33</v>
      </c>
      <c r="B35" s="15">
        <v>0.3</v>
      </c>
      <c r="C35" s="16">
        <f t="shared" si="2"/>
        <v>0.18</v>
      </c>
      <c r="D35" s="18">
        <f t="shared" si="3"/>
        <v>720</v>
      </c>
      <c r="E35" s="26">
        <f t="shared" si="4"/>
        <v>6200</v>
      </c>
      <c r="F35" s="18">
        <f t="shared" si="5"/>
        <v>-5480</v>
      </c>
      <c r="G35" s="18">
        <f t="shared" si="6"/>
        <v>24520</v>
      </c>
      <c r="H35" s="18">
        <f t="shared" si="7"/>
        <v>0</v>
      </c>
      <c r="I35" s="18">
        <f t="shared" si="8"/>
        <v>46112</v>
      </c>
      <c r="J35" s="18"/>
      <c r="K35" s="18">
        <f t="shared" si="9"/>
        <v>0</v>
      </c>
      <c r="L35" s="18">
        <f t="shared" si="10"/>
        <v>0</v>
      </c>
    </row>
    <row r="36" spans="1:12" ht="12.75">
      <c r="A36" s="14" t="s">
        <v>34</v>
      </c>
      <c r="B36" s="15">
        <v>2.9</v>
      </c>
      <c r="C36" s="16">
        <f t="shared" si="2"/>
        <v>1.74</v>
      </c>
      <c r="D36" s="18">
        <f t="shared" si="3"/>
        <v>6960</v>
      </c>
      <c r="E36" s="26">
        <f t="shared" si="4"/>
        <v>6200</v>
      </c>
      <c r="F36" s="18">
        <f t="shared" si="5"/>
        <v>760</v>
      </c>
      <c r="G36" s="18">
        <f t="shared" si="6"/>
        <v>25280</v>
      </c>
      <c r="H36" s="18">
        <f t="shared" si="7"/>
        <v>0</v>
      </c>
      <c r="I36" s="18">
        <f t="shared" si="8"/>
        <v>46112</v>
      </c>
      <c r="J36" s="18"/>
      <c r="K36" s="18">
        <f t="shared" si="9"/>
        <v>0</v>
      </c>
      <c r="L36" s="18">
        <f t="shared" si="10"/>
        <v>0</v>
      </c>
    </row>
    <row r="37" spans="1:12" ht="12.75">
      <c r="A37" s="14" t="s">
        <v>35</v>
      </c>
      <c r="B37" s="15">
        <v>1.29</v>
      </c>
      <c r="C37" s="16">
        <f t="shared" si="2"/>
        <v>0.774</v>
      </c>
      <c r="D37" s="18">
        <f t="shared" si="3"/>
        <v>3096</v>
      </c>
      <c r="E37" s="26">
        <f t="shared" si="4"/>
        <v>6000</v>
      </c>
      <c r="F37" s="18">
        <f t="shared" si="5"/>
        <v>-2904</v>
      </c>
      <c r="G37" s="18">
        <f t="shared" si="6"/>
        <v>22376</v>
      </c>
      <c r="H37" s="18">
        <f t="shared" si="7"/>
        <v>0</v>
      </c>
      <c r="I37" s="18">
        <f t="shared" si="8"/>
        <v>46112</v>
      </c>
      <c r="J37" s="18"/>
      <c r="K37" s="18">
        <f t="shared" si="9"/>
        <v>0</v>
      </c>
      <c r="L37" s="18">
        <f t="shared" si="10"/>
        <v>0</v>
      </c>
    </row>
    <row r="38" spans="1:12" ht="12.75">
      <c r="A38" s="14" t="s">
        <v>36</v>
      </c>
      <c r="B38" s="15">
        <v>5.67</v>
      </c>
      <c r="C38" s="16">
        <f t="shared" si="2"/>
        <v>3.4019999999999997</v>
      </c>
      <c r="D38" s="18">
        <f t="shared" si="3"/>
        <v>13607.999999999998</v>
      </c>
      <c r="E38" s="26">
        <f t="shared" si="4"/>
        <v>6200</v>
      </c>
      <c r="F38" s="18">
        <f t="shared" si="5"/>
        <v>7407.999999999998</v>
      </c>
      <c r="G38" s="18">
        <f t="shared" si="6"/>
        <v>29784</v>
      </c>
      <c r="H38" s="18">
        <f t="shared" si="7"/>
        <v>0</v>
      </c>
      <c r="I38" s="18">
        <f t="shared" si="8"/>
        <v>46112</v>
      </c>
      <c r="J38" s="18"/>
      <c r="K38" s="18">
        <f t="shared" si="9"/>
        <v>0</v>
      </c>
      <c r="L38" s="18">
        <f t="shared" si="10"/>
        <v>0</v>
      </c>
    </row>
    <row r="39" spans="1:12" ht="12.75">
      <c r="A39" s="14" t="s">
        <v>37</v>
      </c>
      <c r="B39" s="15">
        <v>2.25</v>
      </c>
      <c r="C39" s="16">
        <f t="shared" si="2"/>
        <v>1.3499999999999999</v>
      </c>
      <c r="D39" s="18">
        <f t="shared" si="3"/>
        <v>5399.999999999999</v>
      </c>
      <c r="E39" s="26">
        <f t="shared" si="4"/>
        <v>6000</v>
      </c>
      <c r="F39" s="18">
        <f t="shared" si="5"/>
        <v>-600.0000000000009</v>
      </c>
      <c r="G39" s="18">
        <f t="shared" si="6"/>
        <v>29184</v>
      </c>
      <c r="H39" s="18">
        <f t="shared" si="7"/>
        <v>0</v>
      </c>
      <c r="I39" s="18">
        <f t="shared" si="8"/>
        <v>46112</v>
      </c>
      <c r="J39" s="18"/>
      <c r="K39" s="18">
        <f t="shared" si="9"/>
        <v>0</v>
      </c>
      <c r="L39" s="18">
        <f t="shared" si="10"/>
        <v>0</v>
      </c>
    </row>
    <row r="40" spans="1:12" ht="12.75">
      <c r="A40" s="14" t="s">
        <v>38</v>
      </c>
      <c r="B40" s="15">
        <v>4.53</v>
      </c>
      <c r="C40" s="16">
        <f t="shared" si="2"/>
        <v>2.718</v>
      </c>
      <c r="D40" s="18">
        <f t="shared" si="3"/>
        <v>10872</v>
      </c>
      <c r="E40" s="26">
        <f t="shared" si="4"/>
        <v>6200</v>
      </c>
      <c r="F40" s="18">
        <f t="shared" si="5"/>
        <v>4672</v>
      </c>
      <c r="G40" s="18">
        <f t="shared" si="6"/>
        <v>30000</v>
      </c>
      <c r="H40" s="18">
        <f t="shared" si="7"/>
        <v>3856</v>
      </c>
      <c r="I40" s="18">
        <f t="shared" si="8"/>
        <v>49968</v>
      </c>
      <c r="J40" s="18"/>
      <c r="K40" s="18">
        <f t="shared" si="9"/>
        <v>0</v>
      </c>
      <c r="L40" s="18">
        <f t="shared" si="10"/>
        <v>0</v>
      </c>
    </row>
    <row r="41" spans="1:12" ht="12.75">
      <c r="A41" s="14"/>
      <c r="B41" s="15"/>
      <c r="C41" s="16"/>
      <c r="D41" s="18"/>
      <c r="E41" s="26"/>
      <c r="F41" s="18"/>
      <c r="G41" s="18"/>
      <c r="H41" s="18"/>
      <c r="I41" s="18"/>
      <c r="J41" s="18"/>
      <c r="K41" s="18"/>
      <c r="L41" s="18"/>
    </row>
    <row r="42" spans="1:12" ht="12.75">
      <c r="A42" s="14" t="s">
        <v>55</v>
      </c>
      <c r="B42" s="38">
        <f>SUM(B29:B40)</f>
        <v>53.15</v>
      </c>
      <c r="C42" s="37">
        <f>SUM(C29:C40)</f>
        <v>31.89</v>
      </c>
      <c r="D42" s="28">
        <f>SUM(D29:D40)</f>
        <v>127560</v>
      </c>
      <c r="E42" s="26"/>
      <c r="F42" s="17"/>
      <c r="G42" s="18"/>
      <c r="H42" s="18"/>
      <c r="I42" s="18"/>
      <c r="J42" s="18"/>
      <c r="K42" s="18"/>
      <c r="L42" s="18"/>
    </row>
    <row r="43" spans="1:12" ht="12.75">
      <c r="A43" s="5"/>
      <c r="B43" s="15"/>
      <c r="C43" s="16"/>
      <c r="D43" s="17"/>
      <c r="E43" s="5"/>
      <c r="F43" s="17"/>
      <c r="G43" s="18"/>
      <c r="H43" s="18"/>
      <c r="I43" s="18"/>
      <c r="J43" s="18"/>
      <c r="K43" s="18"/>
      <c r="L43" s="18"/>
    </row>
    <row r="44" spans="1:12" ht="12.75">
      <c r="A44" s="5" t="s">
        <v>18</v>
      </c>
      <c r="B44" s="15"/>
      <c r="D44" s="28"/>
      <c r="E44" s="34">
        <f>SUM(E29:E40)</f>
        <v>73000</v>
      </c>
      <c r="F44" s="17"/>
      <c r="G44" s="18"/>
      <c r="H44" s="18"/>
      <c r="I44" s="18"/>
      <c r="J44" s="18"/>
      <c r="K44" s="18"/>
      <c r="L44" s="18"/>
    </row>
    <row r="45" spans="1:12" ht="12.75">
      <c r="A45" s="5" t="s">
        <v>19</v>
      </c>
      <c r="B45" s="15"/>
      <c r="C45" s="16"/>
      <c r="D45" s="28"/>
      <c r="E45" s="34">
        <f>E44-L40</f>
        <v>73000</v>
      </c>
      <c r="F45" s="17"/>
      <c r="G45" s="18"/>
      <c r="H45" s="18"/>
      <c r="I45" s="18"/>
      <c r="J45" s="18"/>
      <c r="K45" s="18"/>
      <c r="L45" s="18"/>
    </row>
    <row r="46" spans="1:12" ht="12.75">
      <c r="A46" s="5" t="s">
        <v>20</v>
      </c>
      <c r="B46" s="15"/>
      <c r="C46" s="16"/>
      <c r="D46" s="27"/>
      <c r="E46" s="27">
        <f>E45/E44</f>
        <v>1</v>
      </c>
      <c r="F46" s="17"/>
      <c r="G46" s="18"/>
      <c r="H46" s="18"/>
      <c r="I46" s="18"/>
      <c r="J46" s="18"/>
      <c r="K46" s="18"/>
      <c r="L46" s="18"/>
    </row>
    <row r="47" spans="1:12" ht="12.75">
      <c r="A47" s="5" t="s">
        <v>21</v>
      </c>
      <c r="B47" s="15"/>
      <c r="C47" s="16"/>
      <c r="D47" s="27"/>
      <c r="E47" s="36">
        <f>I40/E44</f>
        <v>0.6844931506849316</v>
      </c>
      <c r="F47" s="17"/>
      <c r="G47" s="18"/>
      <c r="H47" s="18"/>
      <c r="I47" s="18"/>
      <c r="J47" s="18"/>
      <c r="K47" s="18"/>
      <c r="L47" s="18"/>
    </row>
    <row r="48" spans="1:12" ht="12.75">
      <c r="A48" s="5" t="s">
        <v>24</v>
      </c>
      <c r="B48" s="15"/>
      <c r="C48" s="16"/>
      <c r="D48" s="27"/>
      <c r="E48" s="36">
        <f>I40/D42</f>
        <v>0.39172154280338667</v>
      </c>
      <c r="F48" s="17"/>
      <c r="G48" s="18"/>
      <c r="H48" s="18"/>
      <c r="I48" s="18"/>
      <c r="J48" s="18"/>
      <c r="K48" s="18"/>
      <c r="L48" s="18"/>
    </row>
  </sheetData>
  <sheetProtection/>
  <mergeCells count="7">
    <mergeCell ref="A1:L1"/>
    <mergeCell ref="A2:L2"/>
    <mergeCell ref="A11:D11"/>
    <mergeCell ref="A4:D4"/>
    <mergeCell ref="F4:H4"/>
    <mergeCell ref="K11:L11"/>
    <mergeCell ref="H11:I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K4" sqref="K4:K5"/>
    </sheetView>
  </sheetViews>
  <sheetFormatPr defaultColWidth="9.00390625" defaultRowHeight="12.75"/>
  <cols>
    <col min="1" max="3" width="9.625" style="0" customWidth="1"/>
    <col min="6" max="6" width="11.625" style="0" customWidth="1"/>
    <col min="8" max="8" width="9.625" style="0" customWidth="1"/>
    <col min="10" max="10" width="1.625" style="0" customWidth="1"/>
  </cols>
  <sheetData>
    <row r="1" spans="1:12" ht="30.75">
      <c r="A1" s="104" t="str">
        <f>MODL87!A1</f>
        <v>Wimberley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3.25">
      <c r="A2" s="105" t="s">
        <v>58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107" t="s">
        <v>87</v>
      </c>
      <c r="B4" s="107"/>
      <c r="C4" s="107"/>
      <c r="D4" s="107"/>
      <c r="E4" s="1"/>
      <c r="F4" s="107" t="s">
        <v>86</v>
      </c>
      <c r="G4" s="107"/>
      <c r="H4" s="107"/>
      <c r="I4" s="1"/>
      <c r="J4" s="1"/>
      <c r="K4" s="103" t="s">
        <v>148</v>
      </c>
      <c r="L4" s="1"/>
    </row>
    <row r="5" spans="1:12" ht="15.75">
      <c r="A5" s="19" t="s">
        <v>0</v>
      </c>
      <c r="B5" s="20"/>
      <c r="C5" s="24">
        <f>MODL87!C5</f>
        <v>4000</v>
      </c>
      <c r="D5" s="61" t="s">
        <v>101</v>
      </c>
      <c r="E5" s="20"/>
      <c r="F5" s="43" t="s">
        <v>78</v>
      </c>
      <c r="G5" s="45">
        <f>MODL87!G5</f>
        <v>4</v>
      </c>
      <c r="H5" s="43" t="s">
        <v>99</v>
      </c>
      <c r="I5" s="30"/>
      <c r="J5" s="30"/>
      <c r="K5" s="30" t="s">
        <v>149</v>
      </c>
      <c r="L5" s="31"/>
    </row>
    <row r="6" spans="1:12" ht="15.75">
      <c r="A6" s="19" t="s">
        <v>1</v>
      </c>
      <c r="B6" s="20"/>
      <c r="C6" s="24">
        <f>MODL87!C6</f>
        <v>30000</v>
      </c>
      <c r="D6" s="62" t="s">
        <v>102</v>
      </c>
      <c r="E6" s="19"/>
      <c r="F6" s="43" t="s">
        <v>79</v>
      </c>
      <c r="G6" s="46">
        <f>MODL87!G6</f>
        <v>50</v>
      </c>
      <c r="H6" s="43" t="s">
        <v>100</v>
      </c>
      <c r="I6" s="20"/>
      <c r="J6" s="20"/>
      <c r="K6" s="33"/>
      <c r="L6" s="33"/>
    </row>
    <row r="7" spans="1:12" ht="15.75">
      <c r="A7" s="19" t="s">
        <v>93</v>
      </c>
      <c r="B7" s="20"/>
      <c r="C7" s="67">
        <f>MODL87!C7</f>
        <v>4000</v>
      </c>
      <c r="D7" s="62" t="s">
        <v>102</v>
      </c>
      <c r="E7" s="4"/>
      <c r="F7" s="32"/>
      <c r="G7" s="29"/>
      <c r="H7" s="43"/>
      <c r="I7" s="20"/>
      <c r="J7" s="20"/>
      <c r="K7" s="33"/>
      <c r="L7" s="33"/>
    </row>
    <row r="8" spans="1:12" ht="15.75">
      <c r="A8" s="4" t="s">
        <v>94</v>
      </c>
      <c r="B8" s="20"/>
      <c r="C8" s="57"/>
      <c r="D8" s="47">
        <f>MODL87!D8</f>
        <v>1</v>
      </c>
      <c r="E8" s="4"/>
      <c r="H8" s="93" t="s">
        <v>134</v>
      </c>
      <c r="I8" s="93"/>
      <c r="J8" s="62"/>
      <c r="K8" s="77">
        <f>MODL87!K8</f>
        <v>0</v>
      </c>
      <c r="L8" s="71" t="s">
        <v>135</v>
      </c>
    </row>
    <row r="9" spans="1:12" ht="15.75">
      <c r="A9" s="4"/>
      <c r="B9" s="20"/>
      <c r="C9" s="57"/>
      <c r="D9" s="22"/>
      <c r="E9" s="4"/>
      <c r="F9" s="56"/>
      <c r="G9" s="60"/>
      <c r="H9" s="60" t="s">
        <v>95</v>
      </c>
      <c r="I9" s="60"/>
      <c r="J9" s="95"/>
      <c r="K9" s="97">
        <f>MODL87!K9</f>
        <v>0</v>
      </c>
      <c r="L9" s="43" t="s">
        <v>101</v>
      </c>
    </row>
    <row r="10" spans="1:12" ht="15.75">
      <c r="A10" s="4"/>
      <c r="B10" s="20"/>
      <c r="C10" s="57"/>
      <c r="D10" s="22"/>
      <c r="E10" s="4"/>
      <c r="F10" s="56"/>
      <c r="G10" s="58"/>
      <c r="H10" s="43"/>
      <c r="I10" s="47"/>
      <c r="J10" s="47"/>
      <c r="K10" s="33"/>
      <c r="L10" s="33"/>
    </row>
    <row r="11" spans="1:12" ht="15.75">
      <c r="A11" s="106" t="s">
        <v>26</v>
      </c>
      <c r="B11" s="106"/>
      <c r="C11" s="106"/>
      <c r="D11" s="106"/>
      <c r="E11" s="19"/>
      <c r="F11" s="35" t="s">
        <v>92</v>
      </c>
      <c r="G11" s="29"/>
      <c r="H11" s="108" t="s">
        <v>96</v>
      </c>
      <c r="I11" s="108"/>
      <c r="K11" s="108" t="s">
        <v>91</v>
      </c>
      <c r="L11" s="108"/>
    </row>
    <row r="12" spans="1:12" ht="12.75">
      <c r="A12" s="4" t="s">
        <v>28</v>
      </c>
      <c r="B12" s="5"/>
      <c r="C12" s="25">
        <f>IF(G28&lt;$C$7,$G$5*$G$6*$D$8,$G$5*$G$6+K12)</f>
        <v>200</v>
      </c>
      <c r="D12" s="33" t="s">
        <v>17</v>
      </c>
      <c r="E12" s="6"/>
      <c r="F12" s="5">
        <v>31</v>
      </c>
      <c r="G12" s="3"/>
      <c r="H12" s="64">
        <f>MODL87!H12</f>
        <v>0</v>
      </c>
      <c r="I12" s="65" t="s">
        <v>97</v>
      </c>
      <c r="J12" s="3"/>
      <c r="K12" s="59">
        <f aca="true" t="shared" si="0" ref="K12:K23">IF(K$8&gt;0,IF(H12=0,0,(IF((H12*F12/7)&gt;0.8*B29,MAX(($K$9*(H12*F12/7-0.8*B29)/12*7.5/F12)/0.9-0.9*G$5*G$6,0),0))),IF(H12=0,0,(IF((H12*F12/7)&gt;0.8*B29,($K$9*(H12*F12/7-0.8*B29)/12*7.5/F12)/0.9,0))))</f>
        <v>0</v>
      </c>
      <c r="L12" s="33" t="s">
        <v>17</v>
      </c>
    </row>
    <row r="13" spans="1:12" ht="12.75">
      <c r="A13" s="14" t="s">
        <v>29</v>
      </c>
      <c r="B13" s="5"/>
      <c r="C13" s="25">
        <f aca="true" t="shared" si="1" ref="C13:C23">IF(G29&lt;$C$7,$G$5*$G$6*$D$8,$G$5*$G$6+K13)</f>
        <v>200</v>
      </c>
      <c r="D13" s="33" t="s">
        <v>17</v>
      </c>
      <c r="E13" s="6"/>
      <c r="F13" s="5">
        <v>28</v>
      </c>
      <c r="G13" s="9"/>
      <c r="H13" s="64">
        <f>MODL87!H13</f>
        <v>0</v>
      </c>
      <c r="I13" s="65" t="s">
        <v>97</v>
      </c>
      <c r="J13" s="3"/>
      <c r="K13" s="59">
        <f t="shared" si="0"/>
        <v>0</v>
      </c>
      <c r="L13" s="33" t="s">
        <v>17</v>
      </c>
    </row>
    <row r="14" spans="1:12" ht="12.75">
      <c r="A14" s="14" t="s">
        <v>30</v>
      </c>
      <c r="B14" s="5"/>
      <c r="C14" s="25">
        <f t="shared" si="1"/>
        <v>200</v>
      </c>
      <c r="D14" s="33" t="s">
        <v>17</v>
      </c>
      <c r="E14" s="6"/>
      <c r="F14" s="5">
        <v>31</v>
      </c>
      <c r="G14" s="9"/>
      <c r="H14" s="64">
        <f>MODL87!H14</f>
        <v>0.2</v>
      </c>
      <c r="I14" s="65" t="s">
        <v>97</v>
      </c>
      <c r="J14" s="3"/>
      <c r="K14" s="59">
        <f t="shared" si="0"/>
        <v>0</v>
      </c>
      <c r="L14" s="33" t="s">
        <v>17</v>
      </c>
    </row>
    <row r="15" spans="1:12" ht="12.75">
      <c r="A15" s="14" t="s">
        <v>31</v>
      </c>
      <c r="B15" s="5"/>
      <c r="C15" s="25">
        <f t="shared" si="1"/>
        <v>200</v>
      </c>
      <c r="D15" s="33" t="s">
        <v>17</v>
      </c>
      <c r="E15" s="6"/>
      <c r="F15" s="5">
        <v>30</v>
      </c>
      <c r="G15" s="9"/>
      <c r="H15" s="64">
        <f>MODL87!H15</f>
        <v>0.5</v>
      </c>
      <c r="I15" s="65" t="s">
        <v>97</v>
      </c>
      <c r="J15" s="3"/>
      <c r="K15" s="59">
        <f t="shared" si="0"/>
        <v>0</v>
      </c>
      <c r="L15" s="33" t="s">
        <v>17</v>
      </c>
    </row>
    <row r="16" spans="1:12" ht="12.75">
      <c r="A16" s="14" t="s">
        <v>2</v>
      </c>
      <c r="B16" s="5"/>
      <c r="C16" s="25">
        <f t="shared" si="1"/>
        <v>200</v>
      </c>
      <c r="D16" s="33" t="s">
        <v>17</v>
      </c>
      <c r="E16" s="6"/>
      <c r="F16" s="5">
        <v>31</v>
      </c>
      <c r="G16" s="9"/>
      <c r="H16" s="64">
        <f>MODL87!H16</f>
        <v>0.75</v>
      </c>
      <c r="I16" s="65" t="s">
        <v>97</v>
      </c>
      <c r="J16" s="3"/>
      <c r="K16" s="59">
        <f t="shared" si="0"/>
        <v>0</v>
      </c>
      <c r="L16" s="33" t="s">
        <v>17</v>
      </c>
    </row>
    <row r="17" spans="1:12" ht="12.75">
      <c r="A17" s="14" t="s">
        <v>32</v>
      </c>
      <c r="B17" s="5"/>
      <c r="C17" s="25">
        <f t="shared" si="1"/>
        <v>200</v>
      </c>
      <c r="D17" s="33" t="s">
        <v>17</v>
      </c>
      <c r="E17" s="6"/>
      <c r="F17" s="5">
        <v>30</v>
      </c>
      <c r="G17" s="9"/>
      <c r="H17" s="64">
        <f>MODL87!H17</f>
        <v>1</v>
      </c>
      <c r="I17" s="65" t="s">
        <v>97</v>
      </c>
      <c r="J17" s="3"/>
      <c r="K17" s="59">
        <f t="shared" si="0"/>
        <v>0</v>
      </c>
      <c r="L17" s="33" t="s">
        <v>17</v>
      </c>
    </row>
    <row r="18" spans="1:12" ht="12.75">
      <c r="A18" s="14" t="s">
        <v>33</v>
      </c>
      <c r="B18" s="5"/>
      <c r="C18" s="25">
        <f t="shared" si="1"/>
        <v>200</v>
      </c>
      <c r="D18" s="33" t="s">
        <v>17</v>
      </c>
      <c r="E18" s="6"/>
      <c r="F18" s="5">
        <v>31</v>
      </c>
      <c r="G18" s="9"/>
      <c r="H18" s="64">
        <f>MODL87!H18</f>
        <v>1</v>
      </c>
      <c r="I18" s="65" t="s">
        <v>97</v>
      </c>
      <c r="J18" s="3"/>
      <c r="K18" s="59">
        <f t="shared" si="0"/>
        <v>0</v>
      </c>
      <c r="L18" s="33" t="s">
        <v>17</v>
      </c>
    </row>
    <row r="19" spans="1:12" ht="12.75">
      <c r="A19" s="14" t="s">
        <v>34</v>
      </c>
      <c r="B19" s="5"/>
      <c r="C19" s="25">
        <f t="shared" si="1"/>
        <v>200</v>
      </c>
      <c r="D19" s="33" t="s">
        <v>17</v>
      </c>
      <c r="E19" s="6"/>
      <c r="F19" s="5">
        <v>31</v>
      </c>
      <c r="G19" s="9"/>
      <c r="H19" s="64">
        <f>MODL87!H19</f>
        <v>1</v>
      </c>
      <c r="I19" s="65" t="s">
        <v>97</v>
      </c>
      <c r="J19" s="3"/>
      <c r="K19" s="59">
        <f t="shared" si="0"/>
        <v>0</v>
      </c>
      <c r="L19" s="33" t="s">
        <v>17</v>
      </c>
    </row>
    <row r="20" spans="1:12" ht="12.75">
      <c r="A20" s="14" t="s">
        <v>35</v>
      </c>
      <c r="B20" s="5"/>
      <c r="C20" s="25">
        <f t="shared" si="1"/>
        <v>200</v>
      </c>
      <c r="D20" s="33" t="s">
        <v>17</v>
      </c>
      <c r="E20" s="9"/>
      <c r="F20" s="5">
        <v>30</v>
      </c>
      <c r="G20" s="9"/>
      <c r="H20" s="64">
        <f>MODL87!H20</f>
        <v>0.75</v>
      </c>
      <c r="I20" s="65" t="s">
        <v>97</v>
      </c>
      <c r="J20" s="3"/>
      <c r="K20" s="59">
        <f t="shared" si="0"/>
        <v>0</v>
      </c>
      <c r="L20" s="33" t="s">
        <v>17</v>
      </c>
    </row>
    <row r="21" spans="1:12" ht="12.75">
      <c r="A21" s="14" t="s">
        <v>36</v>
      </c>
      <c r="B21" s="5"/>
      <c r="C21" s="25">
        <f t="shared" si="1"/>
        <v>200</v>
      </c>
      <c r="D21" s="33" t="s">
        <v>17</v>
      </c>
      <c r="E21" s="9"/>
      <c r="F21" s="5">
        <v>31</v>
      </c>
      <c r="G21" s="9"/>
      <c r="H21" s="64">
        <f>MODL87!H21</f>
        <v>0.5</v>
      </c>
      <c r="I21" s="65" t="s">
        <v>97</v>
      </c>
      <c r="J21" s="3"/>
      <c r="K21" s="59">
        <f t="shared" si="0"/>
        <v>0</v>
      </c>
      <c r="L21" s="33" t="s">
        <v>17</v>
      </c>
    </row>
    <row r="22" spans="1:12" ht="12.75">
      <c r="A22" s="14" t="s">
        <v>37</v>
      </c>
      <c r="B22" s="5"/>
      <c r="C22" s="25">
        <f t="shared" si="1"/>
        <v>200</v>
      </c>
      <c r="D22" s="33" t="s">
        <v>17</v>
      </c>
      <c r="E22" s="9"/>
      <c r="F22" s="5">
        <v>30</v>
      </c>
      <c r="G22" s="9"/>
      <c r="H22" s="64">
        <f>MODL87!H22</f>
        <v>0.2</v>
      </c>
      <c r="I22" s="65" t="s">
        <v>97</v>
      </c>
      <c r="J22" s="3"/>
      <c r="K22" s="59">
        <f t="shared" si="0"/>
        <v>0</v>
      </c>
      <c r="L22" s="33" t="s">
        <v>17</v>
      </c>
    </row>
    <row r="23" spans="1:12" ht="12.75">
      <c r="A23" s="14" t="s">
        <v>38</v>
      </c>
      <c r="B23" s="5"/>
      <c r="C23" s="25">
        <f t="shared" si="1"/>
        <v>200</v>
      </c>
      <c r="D23" s="33" t="s">
        <v>17</v>
      </c>
      <c r="E23" s="9"/>
      <c r="F23" s="5">
        <v>31</v>
      </c>
      <c r="G23" s="9"/>
      <c r="H23" s="64">
        <f>MODL87!H23</f>
        <v>0</v>
      </c>
      <c r="I23" s="65" t="s">
        <v>97</v>
      </c>
      <c r="J23" s="3"/>
      <c r="K23" s="59">
        <f t="shared" si="0"/>
        <v>0</v>
      </c>
      <c r="L23" s="33" t="s">
        <v>17</v>
      </c>
    </row>
    <row r="24" spans="1:12" ht="12.75">
      <c r="A24" s="2"/>
      <c r="B24" s="7"/>
      <c r="C24" s="7"/>
      <c r="D24" s="7"/>
      <c r="E24" s="7"/>
      <c r="F24" s="8"/>
      <c r="G24" s="7"/>
      <c r="H24" s="9"/>
      <c r="I24" s="9"/>
      <c r="J24" s="9"/>
      <c r="K24" s="9"/>
      <c r="L24" s="9"/>
    </row>
    <row r="25" spans="1:12" ht="12.75">
      <c r="A25" s="2"/>
      <c r="B25" s="8" t="str">
        <f>A1</f>
        <v>Wimberley</v>
      </c>
      <c r="C25" s="8" t="s">
        <v>5</v>
      </c>
      <c r="D25" s="8" t="s">
        <v>8</v>
      </c>
      <c r="E25" s="8" t="s">
        <v>8</v>
      </c>
      <c r="F25" s="8" t="s">
        <v>23</v>
      </c>
      <c r="G25" s="8" t="s">
        <v>8</v>
      </c>
      <c r="H25" s="7"/>
      <c r="I25" s="8" t="s">
        <v>8</v>
      </c>
      <c r="J25" s="8"/>
      <c r="K25" s="8" t="s">
        <v>16</v>
      </c>
      <c r="L25" s="8" t="s">
        <v>8</v>
      </c>
    </row>
    <row r="26" spans="1:12" ht="12.75">
      <c r="A26" s="2"/>
      <c r="B26" s="8" t="s">
        <v>3</v>
      </c>
      <c r="C26" s="8" t="s">
        <v>105</v>
      </c>
      <c r="D26" s="8" t="s">
        <v>9</v>
      </c>
      <c r="E26" s="8" t="s">
        <v>11</v>
      </c>
      <c r="F26" s="8" t="s">
        <v>12</v>
      </c>
      <c r="G26" s="8" t="s">
        <v>13</v>
      </c>
      <c r="H26" s="8" t="s">
        <v>15</v>
      </c>
      <c r="I26" s="8" t="s">
        <v>15</v>
      </c>
      <c r="J26" s="8"/>
      <c r="K26" s="8" t="s">
        <v>6</v>
      </c>
      <c r="L26" s="8" t="s">
        <v>16</v>
      </c>
    </row>
    <row r="27" spans="1:12" ht="13.5" thickBot="1">
      <c r="A27" s="10" t="s">
        <v>27</v>
      </c>
      <c r="B27" s="8" t="s">
        <v>4</v>
      </c>
      <c r="C27" s="8" t="s">
        <v>7</v>
      </c>
      <c r="D27" s="8" t="s">
        <v>10</v>
      </c>
      <c r="E27" s="8" t="s">
        <v>10</v>
      </c>
      <c r="F27" s="8" t="s">
        <v>10</v>
      </c>
      <c r="G27" s="8" t="s">
        <v>14</v>
      </c>
      <c r="H27" s="8" t="s">
        <v>10</v>
      </c>
      <c r="I27" s="8" t="s">
        <v>10</v>
      </c>
      <c r="J27" s="8"/>
      <c r="K27" s="8" t="s">
        <v>10</v>
      </c>
      <c r="L27" s="8" t="s">
        <v>10</v>
      </c>
    </row>
    <row r="28" spans="1:12" ht="13.5" thickTop="1">
      <c r="A28" s="11"/>
      <c r="B28" s="11"/>
      <c r="C28" s="11"/>
      <c r="D28" s="12" t="s">
        <v>75</v>
      </c>
      <c r="E28" s="11"/>
      <c r="F28" s="11"/>
      <c r="G28" s="13">
        <f>MODL97!G40</f>
        <v>30000</v>
      </c>
      <c r="H28" s="11"/>
      <c r="I28" s="11"/>
      <c r="J28" s="11"/>
      <c r="K28" s="11"/>
      <c r="L28" s="11"/>
    </row>
    <row r="29" spans="1:12" ht="12.75">
      <c r="A29" s="14" t="s">
        <v>28</v>
      </c>
      <c r="B29" s="15">
        <v>2.06</v>
      </c>
      <c r="C29" s="16">
        <f>B29*0.6</f>
        <v>1.236</v>
      </c>
      <c r="D29" s="18">
        <f>C29*$C$5</f>
        <v>4944</v>
      </c>
      <c r="E29" s="26">
        <f>C12*F12</f>
        <v>6200</v>
      </c>
      <c r="F29" s="18">
        <f>D29-E29</f>
        <v>-1256</v>
      </c>
      <c r="G29" s="18">
        <f>IF((G28+F29)&lt;2000,G28+K29+F29,MIN($C$6,+G28+F29))</f>
        <v>28744</v>
      </c>
      <c r="H29" s="18">
        <f>IF((G28+F29)&gt;$C$6,G28+F29-$C$6,0)</f>
        <v>0</v>
      </c>
      <c r="I29" s="18">
        <v>0</v>
      </c>
      <c r="J29" s="18"/>
      <c r="K29" s="18">
        <f>IF((G28+F29)&lt;2000,(INT((ABS(G28+F29))/2000)+1)*2000,0)</f>
        <v>0</v>
      </c>
      <c r="L29" s="18">
        <f>K29</f>
        <v>0</v>
      </c>
    </row>
    <row r="30" spans="1:12" ht="12.75">
      <c r="A30" s="14" t="s">
        <v>29</v>
      </c>
      <c r="B30" s="15">
        <v>6.21</v>
      </c>
      <c r="C30" s="16">
        <f aca="true" t="shared" si="2" ref="C30:C40">B30*0.6</f>
        <v>3.726</v>
      </c>
      <c r="D30" s="18">
        <f aca="true" t="shared" si="3" ref="D30:D40">C30*$C$5</f>
        <v>14904</v>
      </c>
      <c r="E30" s="26">
        <f aca="true" t="shared" si="4" ref="E30:E40">C13*F13</f>
        <v>5600</v>
      </c>
      <c r="F30" s="18">
        <f aca="true" t="shared" si="5" ref="F30:F40">D30-E30</f>
        <v>9304</v>
      </c>
      <c r="G30" s="18">
        <f aca="true" t="shared" si="6" ref="G30:G40">IF((G29+F30)&lt;2000,G29+K30+F30,MIN($C$6,+G29+F30))</f>
        <v>30000</v>
      </c>
      <c r="H30" s="18">
        <f aca="true" t="shared" si="7" ref="H30:H40">IF((G29+F30)&gt;$C$6,G29+F30-$C$6,0)</f>
        <v>8048</v>
      </c>
      <c r="I30" s="18">
        <f aca="true" t="shared" si="8" ref="I30:I40">I29+H30</f>
        <v>8048</v>
      </c>
      <c r="J30" s="18"/>
      <c r="K30" s="18">
        <f aca="true" t="shared" si="9" ref="K30:K40">IF((G29+F30)&lt;2000,(INT((ABS(G29+F30))/2000)+1)*2000,0)</f>
        <v>0</v>
      </c>
      <c r="L30" s="18">
        <f aca="true" t="shared" si="10" ref="L30:L40">L29+K30</f>
        <v>0</v>
      </c>
    </row>
    <row r="31" spans="1:12" ht="12.75">
      <c r="A31" s="14" t="s">
        <v>30</v>
      </c>
      <c r="B31" s="15">
        <v>3.23</v>
      </c>
      <c r="C31" s="16">
        <f t="shared" si="2"/>
        <v>1.938</v>
      </c>
      <c r="D31" s="18">
        <f t="shared" si="3"/>
        <v>7752</v>
      </c>
      <c r="E31" s="26">
        <f t="shared" si="4"/>
        <v>6200</v>
      </c>
      <c r="F31" s="18">
        <f t="shared" si="5"/>
        <v>1552</v>
      </c>
      <c r="G31" s="18">
        <f t="shared" si="6"/>
        <v>30000</v>
      </c>
      <c r="H31" s="18">
        <f t="shared" si="7"/>
        <v>1552</v>
      </c>
      <c r="I31" s="18">
        <f t="shared" si="8"/>
        <v>9600</v>
      </c>
      <c r="J31" s="18"/>
      <c r="K31" s="18">
        <f t="shared" si="9"/>
        <v>0</v>
      </c>
      <c r="L31" s="18">
        <f t="shared" si="10"/>
        <v>0</v>
      </c>
    </row>
    <row r="32" spans="1:12" ht="12.75">
      <c r="A32" s="14" t="s">
        <v>31</v>
      </c>
      <c r="B32" s="15">
        <v>0.4</v>
      </c>
      <c r="C32" s="16">
        <f t="shared" si="2"/>
        <v>0.24</v>
      </c>
      <c r="D32" s="18">
        <f t="shared" si="3"/>
        <v>960</v>
      </c>
      <c r="E32" s="26">
        <f t="shared" si="4"/>
        <v>6000</v>
      </c>
      <c r="F32" s="18">
        <f t="shared" si="5"/>
        <v>-5040</v>
      </c>
      <c r="G32" s="18">
        <f t="shared" si="6"/>
        <v>24960</v>
      </c>
      <c r="H32" s="18">
        <f t="shared" si="7"/>
        <v>0</v>
      </c>
      <c r="I32" s="18">
        <f t="shared" si="8"/>
        <v>9600</v>
      </c>
      <c r="J32" s="18"/>
      <c r="K32" s="18">
        <f t="shared" si="9"/>
        <v>0</v>
      </c>
      <c r="L32" s="18">
        <f t="shared" si="10"/>
        <v>0</v>
      </c>
    </row>
    <row r="33" spans="1:12" ht="12.75">
      <c r="A33" s="14" t="s">
        <v>2</v>
      </c>
      <c r="B33" s="15">
        <v>0.65</v>
      </c>
      <c r="C33" s="16">
        <f t="shared" si="2"/>
        <v>0.39</v>
      </c>
      <c r="D33" s="18">
        <f t="shared" si="3"/>
        <v>1560</v>
      </c>
      <c r="E33" s="26">
        <f t="shared" si="4"/>
        <v>6200</v>
      </c>
      <c r="F33" s="18">
        <f t="shared" si="5"/>
        <v>-4640</v>
      </c>
      <c r="G33" s="18">
        <f t="shared" si="6"/>
        <v>20320</v>
      </c>
      <c r="H33" s="18">
        <f t="shared" si="7"/>
        <v>0</v>
      </c>
      <c r="I33" s="18">
        <f t="shared" si="8"/>
        <v>9600</v>
      </c>
      <c r="J33" s="18"/>
      <c r="K33" s="18">
        <f t="shared" si="9"/>
        <v>0</v>
      </c>
      <c r="L33" s="18">
        <f t="shared" si="10"/>
        <v>0</v>
      </c>
    </row>
    <row r="34" spans="1:12" ht="12.75">
      <c r="A34" s="14" t="s">
        <v>32</v>
      </c>
      <c r="B34" s="15">
        <v>0.84</v>
      </c>
      <c r="C34" s="16">
        <f t="shared" si="2"/>
        <v>0.504</v>
      </c>
      <c r="D34" s="18">
        <f t="shared" si="3"/>
        <v>2016</v>
      </c>
      <c r="E34" s="26">
        <f t="shared" si="4"/>
        <v>6000</v>
      </c>
      <c r="F34" s="18">
        <f t="shared" si="5"/>
        <v>-3984</v>
      </c>
      <c r="G34" s="18">
        <f t="shared" si="6"/>
        <v>16336</v>
      </c>
      <c r="H34" s="18">
        <f t="shared" si="7"/>
        <v>0</v>
      </c>
      <c r="I34" s="18">
        <f t="shared" si="8"/>
        <v>9600</v>
      </c>
      <c r="J34" s="18"/>
      <c r="K34" s="18">
        <f t="shared" si="9"/>
        <v>0</v>
      </c>
      <c r="L34" s="18">
        <f t="shared" si="10"/>
        <v>0</v>
      </c>
    </row>
    <row r="35" spans="1:12" ht="12.75">
      <c r="A35" s="14" t="s">
        <v>33</v>
      </c>
      <c r="B35" s="15">
        <v>4.25</v>
      </c>
      <c r="C35" s="16">
        <f t="shared" si="2"/>
        <v>2.55</v>
      </c>
      <c r="D35" s="18">
        <f t="shared" si="3"/>
        <v>10200</v>
      </c>
      <c r="E35" s="26">
        <f t="shared" si="4"/>
        <v>6200</v>
      </c>
      <c r="F35" s="18">
        <f t="shared" si="5"/>
        <v>4000</v>
      </c>
      <c r="G35" s="18">
        <f t="shared" si="6"/>
        <v>20336</v>
      </c>
      <c r="H35" s="18">
        <f t="shared" si="7"/>
        <v>0</v>
      </c>
      <c r="I35" s="18">
        <f t="shared" si="8"/>
        <v>9600</v>
      </c>
      <c r="J35" s="18"/>
      <c r="K35" s="18">
        <f t="shared" si="9"/>
        <v>0</v>
      </c>
      <c r="L35" s="18">
        <f t="shared" si="10"/>
        <v>0</v>
      </c>
    </row>
    <row r="36" spans="1:12" ht="12.75">
      <c r="A36" s="14" t="s">
        <v>34</v>
      </c>
      <c r="B36" s="15">
        <v>6.63</v>
      </c>
      <c r="C36" s="16">
        <f t="shared" si="2"/>
        <v>3.9779999999999998</v>
      </c>
      <c r="D36" s="18">
        <f t="shared" si="3"/>
        <v>15911.999999999998</v>
      </c>
      <c r="E36" s="26">
        <f t="shared" si="4"/>
        <v>6200</v>
      </c>
      <c r="F36" s="18">
        <f t="shared" si="5"/>
        <v>9711.999999999998</v>
      </c>
      <c r="G36" s="18">
        <f t="shared" si="6"/>
        <v>30000</v>
      </c>
      <c r="H36" s="18">
        <f t="shared" si="7"/>
        <v>48</v>
      </c>
      <c r="I36" s="18">
        <f t="shared" si="8"/>
        <v>9648</v>
      </c>
      <c r="J36" s="18"/>
      <c r="K36" s="18">
        <f t="shared" si="9"/>
        <v>0</v>
      </c>
      <c r="L36" s="18">
        <f t="shared" si="10"/>
        <v>0</v>
      </c>
    </row>
    <row r="37" spans="1:12" ht="12.75">
      <c r="A37" s="14" t="s">
        <v>35</v>
      </c>
      <c r="B37" s="15">
        <v>4.82</v>
      </c>
      <c r="C37" s="16">
        <f t="shared" si="2"/>
        <v>2.892</v>
      </c>
      <c r="D37" s="18">
        <f t="shared" si="3"/>
        <v>11568</v>
      </c>
      <c r="E37" s="26">
        <f t="shared" si="4"/>
        <v>6000</v>
      </c>
      <c r="F37" s="18">
        <f t="shared" si="5"/>
        <v>5568</v>
      </c>
      <c r="G37" s="18">
        <f t="shared" si="6"/>
        <v>30000</v>
      </c>
      <c r="H37" s="18">
        <f t="shared" si="7"/>
        <v>5568</v>
      </c>
      <c r="I37" s="18">
        <f t="shared" si="8"/>
        <v>15216</v>
      </c>
      <c r="J37" s="18"/>
      <c r="K37" s="18">
        <f t="shared" si="9"/>
        <v>0</v>
      </c>
      <c r="L37" s="18">
        <f t="shared" si="10"/>
        <v>0</v>
      </c>
    </row>
    <row r="38" spans="1:12" ht="12.75">
      <c r="A38" s="14" t="s">
        <v>36</v>
      </c>
      <c r="B38" s="15">
        <v>16.43</v>
      </c>
      <c r="C38" s="16">
        <f t="shared" si="2"/>
        <v>9.857999999999999</v>
      </c>
      <c r="D38" s="18">
        <f t="shared" si="3"/>
        <v>39431.99999999999</v>
      </c>
      <c r="E38" s="26">
        <f t="shared" si="4"/>
        <v>6200</v>
      </c>
      <c r="F38" s="18">
        <f t="shared" si="5"/>
        <v>33231.99999999999</v>
      </c>
      <c r="G38" s="18">
        <f t="shared" si="6"/>
        <v>30000</v>
      </c>
      <c r="H38" s="18">
        <f t="shared" si="7"/>
        <v>33231.99999999999</v>
      </c>
      <c r="I38" s="18">
        <f t="shared" si="8"/>
        <v>48447.99999999999</v>
      </c>
      <c r="J38" s="18"/>
      <c r="K38" s="18">
        <f t="shared" si="9"/>
        <v>0</v>
      </c>
      <c r="L38" s="18">
        <f t="shared" si="10"/>
        <v>0</v>
      </c>
    </row>
    <row r="39" spans="1:12" ht="12.75">
      <c r="A39" s="14" t="s">
        <v>37</v>
      </c>
      <c r="B39" s="15">
        <v>5.81</v>
      </c>
      <c r="C39" s="16">
        <f t="shared" si="2"/>
        <v>3.4859999999999998</v>
      </c>
      <c r="D39" s="18">
        <f t="shared" si="3"/>
        <v>13943.999999999998</v>
      </c>
      <c r="E39" s="26">
        <f t="shared" si="4"/>
        <v>6000</v>
      </c>
      <c r="F39" s="18">
        <f t="shared" si="5"/>
        <v>7943.999999999998</v>
      </c>
      <c r="G39" s="18">
        <f t="shared" si="6"/>
        <v>30000</v>
      </c>
      <c r="H39" s="18">
        <f t="shared" si="7"/>
        <v>7944</v>
      </c>
      <c r="I39" s="18">
        <f t="shared" si="8"/>
        <v>56391.99999999999</v>
      </c>
      <c r="J39" s="18"/>
      <c r="K39" s="18">
        <f t="shared" si="9"/>
        <v>0</v>
      </c>
      <c r="L39" s="18">
        <f t="shared" si="10"/>
        <v>0</v>
      </c>
    </row>
    <row r="40" spans="1:12" ht="12.75">
      <c r="A40" s="14" t="s">
        <v>38</v>
      </c>
      <c r="B40" s="15">
        <v>0.95</v>
      </c>
      <c r="C40" s="16">
        <f t="shared" si="2"/>
        <v>0.57</v>
      </c>
      <c r="D40" s="18">
        <f t="shared" si="3"/>
        <v>2280</v>
      </c>
      <c r="E40" s="26">
        <f t="shared" si="4"/>
        <v>6200</v>
      </c>
      <c r="F40" s="18">
        <f t="shared" si="5"/>
        <v>-3920</v>
      </c>
      <c r="G40" s="18">
        <f t="shared" si="6"/>
        <v>26080</v>
      </c>
      <c r="H40" s="18">
        <f t="shared" si="7"/>
        <v>0</v>
      </c>
      <c r="I40" s="18">
        <f t="shared" si="8"/>
        <v>56391.99999999999</v>
      </c>
      <c r="J40" s="18"/>
      <c r="K40" s="18">
        <f t="shared" si="9"/>
        <v>0</v>
      </c>
      <c r="L40" s="18">
        <f t="shared" si="10"/>
        <v>0</v>
      </c>
    </row>
    <row r="41" spans="1:12" ht="12.75">
      <c r="A41" s="14"/>
      <c r="B41" s="15"/>
      <c r="C41" s="16"/>
      <c r="D41" s="18"/>
      <c r="E41" s="26"/>
      <c r="F41" s="18"/>
      <c r="G41" s="18"/>
      <c r="H41" s="18"/>
      <c r="I41" s="18"/>
      <c r="J41" s="18"/>
      <c r="K41" s="18"/>
      <c r="L41" s="18"/>
    </row>
    <row r="42" spans="1:12" ht="12.75">
      <c r="A42" s="14" t="s">
        <v>55</v>
      </c>
      <c r="B42" s="38">
        <f>SUM(B29:B40)</f>
        <v>52.28</v>
      </c>
      <c r="C42" s="37">
        <f>SUM(C29:C40)</f>
        <v>31.368</v>
      </c>
      <c r="D42" s="28">
        <f>SUM(D29:D40)</f>
        <v>125472</v>
      </c>
      <c r="E42" s="26"/>
      <c r="F42" s="17"/>
      <c r="G42" s="18"/>
      <c r="H42" s="18"/>
      <c r="I42" s="18"/>
      <c r="J42" s="18"/>
      <c r="K42" s="18"/>
      <c r="L42" s="18"/>
    </row>
    <row r="43" spans="1:12" ht="12.75">
      <c r="A43" s="5"/>
      <c r="B43" s="15"/>
      <c r="C43" s="16"/>
      <c r="D43" s="17"/>
      <c r="E43" s="5"/>
      <c r="F43" s="17"/>
      <c r="G43" s="18"/>
      <c r="H43" s="18"/>
      <c r="I43" s="18"/>
      <c r="J43" s="18"/>
      <c r="K43" s="18"/>
      <c r="L43" s="18"/>
    </row>
    <row r="44" spans="1:12" ht="12.75">
      <c r="A44" s="5" t="s">
        <v>18</v>
      </c>
      <c r="B44" s="15"/>
      <c r="D44" s="28"/>
      <c r="E44" s="34">
        <f>SUM(E29:E40)</f>
        <v>73000</v>
      </c>
      <c r="F44" s="17"/>
      <c r="G44" s="18"/>
      <c r="H44" s="18"/>
      <c r="I44" s="18"/>
      <c r="J44" s="18"/>
      <c r="K44" s="18"/>
      <c r="L44" s="18"/>
    </row>
    <row r="45" spans="1:12" ht="12.75">
      <c r="A45" s="5" t="s">
        <v>19</v>
      </c>
      <c r="B45" s="15"/>
      <c r="C45" s="16"/>
      <c r="D45" s="28"/>
      <c r="E45" s="34">
        <f>E44-L40</f>
        <v>73000</v>
      </c>
      <c r="F45" s="17"/>
      <c r="G45" s="18"/>
      <c r="H45" s="18"/>
      <c r="I45" s="18"/>
      <c r="J45" s="18"/>
      <c r="K45" s="18"/>
      <c r="L45" s="18"/>
    </row>
    <row r="46" spans="1:12" ht="12.75">
      <c r="A46" s="5" t="s">
        <v>20</v>
      </c>
      <c r="B46" s="15"/>
      <c r="C46" s="16"/>
      <c r="D46" s="27"/>
      <c r="E46" s="27">
        <f>E45/E44</f>
        <v>1</v>
      </c>
      <c r="F46" s="17"/>
      <c r="G46" s="18"/>
      <c r="H46" s="18"/>
      <c r="I46" s="18"/>
      <c r="J46" s="18"/>
      <c r="K46" s="18"/>
      <c r="L46" s="18"/>
    </row>
    <row r="47" spans="1:12" ht="12.75">
      <c r="A47" s="5" t="s">
        <v>21</v>
      </c>
      <c r="B47" s="15"/>
      <c r="C47" s="16"/>
      <c r="D47" s="27"/>
      <c r="E47" s="36">
        <f>I40/E44</f>
        <v>0.7724931506849314</v>
      </c>
      <c r="F47" s="17"/>
      <c r="G47" s="18"/>
      <c r="H47" s="18"/>
      <c r="I47" s="18"/>
      <c r="J47" s="18"/>
      <c r="K47" s="18"/>
      <c r="L47" s="18"/>
    </row>
    <row r="48" spans="1:12" ht="12.75">
      <c r="A48" s="5" t="s">
        <v>24</v>
      </c>
      <c r="B48" s="15"/>
      <c r="C48" s="16"/>
      <c r="D48" s="27"/>
      <c r="E48" s="36">
        <f>I40/D42</f>
        <v>0.44943891864320323</v>
      </c>
      <c r="F48" s="17"/>
      <c r="G48" s="18"/>
      <c r="H48" s="18"/>
      <c r="I48" s="18"/>
      <c r="J48" s="18"/>
      <c r="K48" s="18"/>
      <c r="L48" s="18"/>
    </row>
  </sheetData>
  <sheetProtection/>
  <mergeCells count="7">
    <mergeCell ref="A1:L1"/>
    <mergeCell ref="A2:L2"/>
    <mergeCell ref="A11:D11"/>
    <mergeCell ref="A4:D4"/>
    <mergeCell ref="F4:H4"/>
    <mergeCell ref="K11:L11"/>
    <mergeCell ref="H11:I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K4" sqref="K4:K5"/>
    </sheetView>
  </sheetViews>
  <sheetFormatPr defaultColWidth="9.00390625" defaultRowHeight="12.75"/>
  <cols>
    <col min="1" max="3" width="9.625" style="0" customWidth="1"/>
    <col min="6" max="6" width="11.625" style="0" customWidth="1"/>
    <col min="8" max="8" width="9.625" style="0" customWidth="1"/>
    <col min="10" max="10" width="1.625" style="0" customWidth="1"/>
  </cols>
  <sheetData>
    <row r="1" spans="1:12" ht="30.75">
      <c r="A1" s="104" t="str">
        <f>MODL87!A1</f>
        <v>Wimberley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3.25">
      <c r="A2" s="105" t="s">
        <v>59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107" t="s">
        <v>87</v>
      </c>
      <c r="B4" s="107"/>
      <c r="C4" s="107"/>
      <c r="D4" s="107"/>
      <c r="E4" s="1"/>
      <c r="F4" s="107" t="s">
        <v>86</v>
      </c>
      <c r="G4" s="107"/>
      <c r="H4" s="107"/>
      <c r="I4" s="1"/>
      <c r="J4" s="1"/>
      <c r="K4" s="103" t="s">
        <v>148</v>
      </c>
      <c r="L4" s="1"/>
    </row>
    <row r="5" spans="1:12" ht="15.75">
      <c r="A5" s="19" t="s">
        <v>0</v>
      </c>
      <c r="B5" s="20"/>
      <c r="C5" s="24">
        <f>MODL87!C5</f>
        <v>4000</v>
      </c>
      <c r="D5" s="61" t="s">
        <v>101</v>
      </c>
      <c r="E5" s="20"/>
      <c r="F5" s="43" t="s">
        <v>78</v>
      </c>
      <c r="G5" s="45">
        <f>MODL87!G5</f>
        <v>4</v>
      </c>
      <c r="H5" s="43" t="s">
        <v>99</v>
      </c>
      <c r="I5" s="30"/>
      <c r="J5" s="30"/>
      <c r="K5" s="30" t="s">
        <v>149</v>
      </c>
      <c r="L5" s="31"/>
    </row>
    <row r="6" spans="1:12" ht="15.75">
      <c r="A6" s="19" t="s">
        <v>1</v>
      </c>
      <c r="B6" s="20"/>
      <c r="C6" s="24">
        <f>MODL87!C6</f>
        <v>30000</v>
      </c>
      <c r="D6" s="62" t="s">
        <v>102</v>
      </c>
      <c r="E6" s="19"/>
      <c r="F6" s="43" t="s">
        <v>79</v>
      </c>
      <c r="G6" s="46">
        <f>MODL87!G6</f>
        <v>50</v>
      </c>
      <c r="H6" s="43" t="s">
        <v>100</v>
      </c>
      <c r="I6" s="20"/>
      <c r="J6" s="20"/>
      <c r="K6" s="33"/>
      <c r="L6" s="33"/>
    </row>
    <row r="7" spans="1:12" ht="15.75">
      <c r="A7" s="19" t="s">
        <v>93</v>
      </c>
      <c r="B7" s="20"/>
      <c r="C7" s="67">
        <f>MODL87!C7</f>
        <v>4000</v>
      </c>
      <c r="D7" s="62" t="s">
        <v>102</v>
      </c>
      <c r="E7" s="4"/>
      <c r="F7" s="32"/>
      <c r="G7" s="29"/>
      <c r="H7" s="43"/>
      <c r="I7" s="20"/>
      <c r="J7" s="20"/>
      <c r="K7" s="33"/>
      <c r="L7" s="33"/>
    </row>
    <row r="8" spans="1:12" ht="15.75">
      <c r="A8" s="4" t="s">
        <v>94</v>
      </c>
      <c r="B8" s="20"/>
      <c r="C8" s="57"/>
      <c r="D8" s="47">
        <f>MODL87!D8</f>
        <v>1</v>
      </c>
      <c r="E8" s="4"/>
      <c r="H8" s="93" t="s">
        <v>134</v>
      </c>
      <c r="I8" s="93"/>
      <c r="J8" s="62"/>
      <c r="K8" s="77">
        <f>MODL87!K8</f>
        <v>0</v>
      </c>
      <c r="L8" s="71" t="s">
        <v>135</v>
      </c>
    </row>
    <row r="9" spans="1:12" ht="15.75">
      <c r="A9" s="4"/>
      <c r="B9" s="20"/>
      <c r="C9" s="57"/>
      <c r="D9" s="22"/>
      <c r="E9" s="4"/>
      <c r="F9" s="56"/>
      <c r="G9" s="60"/>
      <c r="H9" s="60" t="s">
        <v>95</v>
      </c>
      <c r="I9" s="60"/>
      <c r="J9" s="95"/>
      <c r="K9" s="97">
        <f>MODL87!K9</f>
        <v>0</v>
      </c>
      <c r="L9" s="43" t="s">
        <v>101</v>
      </c>
    </row>
    <row r="10" spans="1:12" ht="15.75">
      <c r="A10" s="4"/>
      <c r="B10" s="20"/>
      <c r="C10" s="57"/>
      <c r="D10" s="22"/>
      <c r="E10" s="4"/>
      <c r="F10" s="56"/>
      <c r="G10" s="58"/>
      <c r="H10" s="43"/>
      <c r="I10" s="47"/>
      <c r="J10" s="47"/>
      <c r="K10" s="33"/>
      <c r="L10" s="33"/>
    </row>
    <row r="11" spans="1:12" ht="15.75">
      <c r="A11" s="106" t="s">
        <v>26</v>
      </c>
      <c r="B11" s="106"/>
      <c r="C11" s="106"/>
      <c r="D11" s="106"/>
      <c r="E11" s="19"/>
      <c r="F11" s="35" t="s">
        <v>92</v>
      </c>
      <c r="G11" s="29"/>
      <c r="H11" s="108" t="s">
        <v>96</v>
      </c>
      <c r="I11" s="108"/>
      <c r="K11" s="108" t="s">
        <v>91</v>
      </c>
      <c r="L11" s="108"/>
    </row>
    <row r="12" spans="1:12" ht="12.75">
      <c r="A12" s="4" t="s">
        <v>28</v>
      </c>
      <c r="B12" s="5"/>
      <c r="C12" s="25">
        <f>IF(G28&lt;$C$7,$G$5*$G$6*$D$8,$G$5*$G$6+K12)</f>
        <v>200</v>
      </c>
      <c r="D12" s="33" t="s">
        <v>17</v>
      </c>
      <c r="E12" s="6"/>
      <c r="F12" s="33">
        <v>31</v>
      </c>
      <c r="G12" s="3"/>
      <c r="H12" s="64">
        <f>MODL87!H12</f>
        <v>0</v>
      </c>
      <c r="I12" s="65" t="s">
        <v>97</v>
      </c>
      <c r="J12" s="3"/>
      <c r="K12" s="59">
        <f aca="true" t="shared" si="0" ref="K12:K23">IF(K$8&gt;0,IF(H12=0,0,(IF((H12*F12/7)&gt;0.8*B29,MAX(($K$9*(H12*F12/7-0.8*B29)/12*7.5/F12)/0.9-0.9*G$5*G$6,0),0))),IF(H12=0,0,(IF((H12*F12/7)&gt;0.8*B29,($K$9*(H12*F12/7-0.8*B29)/12*7.5/F12)/0.9,0))))</f>
        <v>0</v>
      </c>
      <c r="L12" s="33" t="s">
        <v>17</v>
      </c>
    </row>
    <row r="13" spans="1:12" ht="12.75">
      <c r="A13" s="14" t="s">
        <v>29</v>
      </c>
      <c r="B13" s="5"/>
      <c r="C13" s="25">
        <f aca="true" t="shared" si="1" ref="C13:C23">IF(G29&lt;$C$7,$G$5*$G$6*$D$8,$G$5*$G$6+K13)</f>
        <v>200</v>
      </c>
      <c r="D13" s="33" t="s">
        <v>17</v>
      </c>
      <c r="E13" s="6"/>
      <c r="F13" s="33">
        <v>28</v>
      </c>
      <c r="G13" s="9"/>
      <c r="H13" s="64">
        <f>MODL87!H13</f>
        <v>0</v>
      </c>
      <c r="I13" s="65" t="s">
        <v>97</v>
      </c>
      <c r="J13" s="3"/>
      <c r="K13" s="59">
        <f t="shared" si="0"/>
        <v>0</v>
      </c>
      <c r="L13" s="33" t="s">
        <v>17</v>
      </c>
    </row>
    <row r="14" spans="1:12" ht="12.75">
      <c r="A14" s="14" t="s">
        <v>30</v>
      </c>
      <c r="B14" s="5"/>
      <c r="C14" s="25">
        <f t="shared" si="1"/>
        <v>200</v>
      </c>
      <c r="D14" s="33" t="s">
        <v>17</v>
      </c>
      <c r="E14" s="6"/>
      <c r="F14" s="33">
        <v>31</v>
      </c>
      <c r="G14" s="9"/>
      <c r="H14" s="64">
        <f>MODL87!H14</f>
        <v>0.2</v>
      </c>
      <c r="I14" s="65" t="s">
        <v>97</v>
      </c>
      <c r="J14" s="3"/>
      <c r="K14" s="59">
        <f t="shared" si="0"/>
        <v>0</v>
      </c>
      <c r="L14" s="33" t="s">
        <v>17</v>
      </c>
    </row>
    <row r="15" spans="1:12" ht="12.75">
      <c r="A15" s="14" t="s">
        <v>31</v>
      </c>
      <c r="B15" s="5"/>
      <c r="C15" s="25">
        <f t="shared" si="1"/>
        <v>200</v>
      </c>
      <c r="D15" s="33" t="s">
        <v>17</v>
      </c>
      <c r="E15" s="6"/>
      <c r="F15" s="33">
        <v>30</v>
      </c>
      <c r="G15" s="9"/>
      <c r="H15" s="64">
        <f>MODL87!H15</f>
        <v>0.5</v>
      </c>
      <c r="I15" s="65" t="s">
        <v>97</v>
      </c>
      <c r="J15" s="3"/>
      <c r="K15" s="59">
        <f t="shared" si="0"/>
        <v>0</v>
      </c>
      <c r="L15" s="33" t="s">
        <v>17</v>
      </c>
    </row>
    <row r="16" spans="1:12" ht="12.75">
      <c r="A16" s="14" t="s">
        <v>2</v>
      </c>
      <c r="B16" s="5"/>
      <c r="C16" s="25">
        <f t="shared" si="1"/>
        <v>200</v>
      </c>
      <c r="D16" s="33" t="s">
        <v>17</v>
      </c>
      <c r="E16" s="6"/>
      <c r="F16" s="33">
        <v>31</v>
      </c>
      <c r="G16" s="9"/>
      <c r="H16" s="64">
        <f>MODL87!H16</f>
        <v>0.75</v>
      </c>
      <c r="I16" s="65" t="s">
        <v>97</v>
      </c>
      <c r="J16" s="3"/>
      <c r="K16" s="59">
        <f t="shared" si="0"/>
        <v>0</v>
      </c>
      <c r="L16" s="33" t="s">
        <v>17</v>
      </c>
    </row>
    <row r="17" spans="1:12" ht="12.75">
      <c r="A17" s="14" t="s">
        <v>32</v>
      </c>
      <c r="B17" s="5"/>
      <c r="C17" s="25">
        <f t="shared" si="1"/>
        <v>200</v>
      </c>
      <c r="D17" s="33" t="s">
        <v>17</v>
      </c>
      <c r="E17" s="6"/>
      <c r="F17" s="33">
        <v>30</v>
      </c>
      <c r="G17" s="9"/>
      <c r="H17" s="64">
        <f>MODL87!H17</f>
        <v>1</v>
      </c>
      <c r="I17" s="65" t="s">
        <v>97</v>
      </c>
      <c r="J17" s="3"/>
      <c r="K17" s="59">
        <f t="shared" si="0"/>
        <v>0</v>
      </c>
      <c r="L17" s="33" t="s">
        <v>17</v>
      </c>
    </row>
    <row r="18" spans="1:12" ht="12.75">
      <c r="A18" s="14" t="s">
        <v>33</v>
      </c>
      <c r="B18" s="5"/>
      <c r="C18" s="25">
        <f t="shared" si="1"/>
        <v>200</v>
      </c>
      <c r="D18" s="33" t="s">
        <v>17</v>
      </c>
      <c r="E18" s="6"/>
      <c r="F18" s="33">
        <v>31</v>
      </c>
      <c r="G18" s="9"/>
      <c r="H18" s="64">
        <f>MODL87!H18</f>
        <v>1</v>
      </c>
      <c r="I18" s="65" t="s">
        <v>97</v>
      </c>
      <c r="J18" s="3"/>
      <c r="K18" s="59">
        <f t="shared" si="0"/>
        <v>0</v>
      </c>
      <c r="L18" s="33" t="s">
        <v>17</v>
      </c>
    </row>
    <row r="19" spans="1:12" ht="12.75">
      <c r="A19" s="14" t="s">
        <v>34</v>
      </c>
      <c r="B19" s="5"/>
      <c r="C19" s="25">
        <f t="shared" si="1"/>
        <v>200</v>
      </c>
      <c r="D19" s="33" t="s">
        <v>17</v>
      </c>
      <c r="E19" s="6"/>
      <c r="F19" s="33">
        <v>31</v>
      </c>
      <c r="G19" s="9"/>
      <c r="H19" s="64">
        <f>MODL87!H19</f>
        <v>1</v>
      </c>
      <c r="I19" s="65" t="s">
        <v>97</v>
      </c>
      <c r="J19" s="3"/>
      <c r="K19" s="59">
        <f t="shared" si="0"/>
        <v>0</v>
      </c>
      <c r="L19" s="33" t="s">
        <v>17</v>
      </c>
    </row>
    <row r="20" spans="1:12" ht="12.75">
      <c r="A20" s="14" t="s">
        <v>35</v>
      </c>
      <c r="B20" s="5"/>
      <c r="C20" s="25">
        <f t="shared" si="1"/>
        <v>200</v>
      </c>
      <c r="D20" s="33" t="s">
        <v>17</v>
      </c>
      <c r="E20" s="9"/>
      <c r="F20" s="33">
        <v>30</v>
      </c>
      <c r="G20" s="9"/>
      <c r="H20" s="64">
        <f>MODL87!H20</f>
        <v>0.75</v>
      </c>
      <c r="I20" s="65" t="s">
        <v>97</v>
      </c>
      <c r="J20" s="3"/>
      <c r="K20" s="59">
        <f t="shared" si="0"/>
        <v>0</v>
      </c>
      <c r="L20" s="33" t="s">
        <v>17</v>
      </c>
    </row>
    <row r="21" spans="1:12" ht="12.75">
      <c r="A21" s="14" t="s">
        <v>36</v>
      </c>
      <c r="B21" s="5"/>
      <c r="C21" s="25">
        <f t="shared" si="1"/>
        <v>200</v>
      </c>
      <c r="D21" s="33" t="s">
        <v>17</v>
      </c>
      <c r="E21" s="9"/>
      <c r="F21" s="33">
        <v>31</v>
      </c>
      <c r="G21" s="9"/>
      <c r="H21" s="64">
        <f>MODL87!H21</f>
        <v>0.5</v>
      </c>
      <c r="I21" s="65" t="s">
        <v>97</v>
      </c>
      <c r="J21" s="3"/>
      <c r="K21" s="59">
        <f t="shared" si="0"/>
        <v>0</v>
      </c>
      <c r="L21" s="33" t="s">
        <v>17</v>
      </c>
    </row>
    <row r="22" spans="1:12" ht="12.75">
      <c r="A22" s="14" t="s">
        <v>37</v>
      </c>
      <c r="B22" s="5"/>
      <c r="C22" s="25">
        <f t="shared" si="1"/>
        <v>200</v>
      </c>
      <c r="D22" s="33" t="s">
        <v>17</v>
      </c>
      <c r="E22" s="9"/>
      <c r="F22" s="33">
        <v>30</v>
      </c>
      <c r="G22" s="9"/>
      <c r="H22" s="64">
        <f>MODL87!H22</f>
        <v>0.2</v>
      </c>
      <c r="I22" s="65" t="s">
        <v>97</v>
      </c>
      <c r="J22" s="3"/>
      <c r="K22" s="59">
        <f t="shared" si="0"/>
        <v>0</v>
      </c>
      <c r="L22" s="33" t="s">
        <v>17</v>
      </c>
    </row>
    <row r="23" spans="1:12" ht="12.75">
      <c r="A23" s="14" t="s">
        <v>38</v>
      </c>
      <c r="B23" s="5"/>
      <c r="C23" s="25">
        <f t="shared" si="1"/>
        <v>200</v>
      </c>
      <c r="D23" s="33" t="s">
        <v>17</v>
      </c>
      <c r="E23" s="9"/>
      <c r="F23" s="33">
        <v>31</v>
      </c>
      <c r="G23" s="9"/>
      <c r="H23" s="64">
        <f>MODL87!H23</f>
        <v>0</v>
      </c>
      <c r="I23" s="65" t="s">
        <v>97</v>
      </c>
      <c r="J23" s="3"/>
      <c r="K23" s="59">
        <f t="shared" si="0"/>
        <v>0</v>
      </c>
      <c r="L23" s="33" t="s">
        <v>17</v>
      </c>
    </row>
    <row r="24" spans="1:12" ht="12.75">
      <c r="A24" s="2"/>
      <c r="B24" s="7"/>
      <c r="C24" s="7"/>
      <c r="D24" s="7"/>
      <c r="E24" s="7"/>
      <c r="F24" s="8"/>
      <c r="G24" s="7"/>
      <c r="H24" s="9"/>
      <c r="I24" s="9"/>
      <c r="J24" s="9"/>
      <c r="K24" s="9"/>
      <c r="L24" s="9"/>
    </row>
    <row r="25" spans="1:12" ht="12.75">
      <c r="A25" s="2"/>
      <c r="B25" s="8" t="str">
        <f>A1</f>
        <v>Wimberley</v>
      </c>
      <c r="C25" s="8" t="s">
        <v>5</v>
      </c>
      <c r="D25" s="8" t="s">
        <v>8</v>
      </c>
      <c r="E25" s="8" t="s">
        <v>8</v>
      </c>
      <c r="F25" s="8" t="s">
        <v>23</v>
      </c>
      <c r="G25" s="8" t="s">
        <v>8</v>
      </c>
      <c r="H25" s="7"/>
      <c r="I25" s="8" t="s">
        <v>8</v>
      </c>
      <c r="J25" s="8"/>
      <c r="K25" s="8" t="s">
        <v>16</v>
      </c>
      <c r="L25" s="8" t="s">
        <v>8</v>
      </c>
    </row>
    <row r="26" spans="1:12" ht="12.75">
      <c r="A26" s="2"/>
      <c r="B26" s="8" t="s">
        <v>3</v>
      </c>
      <c r="C26" s="8" t="s">
        <v>105</v>
      </c>
      <c r="D26" s="8" t="s">
        <v>9</v>
      </c>
      <c r="E26" s="8" t="s">
        <v>11</v>
      </c>
      <c r="F26" s="8" t="s">
        <v>12</v>
      </c>
      <c r="G26" s="8" t="s">
        <v>13</v>
      </c>
      <c r="H26" s="8" t="s">
        <v>15</v>
      </c>
      <c r="I26" s="8" t="s">
        <v>15</v>
      </c>
      <c r="J26" s="8"/>
      <c r="K26" s="8" t="s">
        <v>6</v>
      </c>
      <c r="L26" s="8" t="s">
        <v>16</v>
      </c>
    </row>
    <row r="27" spans="1:12" ht="13.5" thickBot="1">
      <c r="A27" s="10" t="s">
        <v>27</v>
      </c>
      <c r="B27" s="8" t="s">
        <v>4</v>
      </c>
      <c r="C27" s="8" t="s">
        <v>7</v>
      </c>
      <c r="D27" s="8" t="s">
        <v>10</v>
      </c>
      <c r="E27" s="8" t="s">
        <v>10</v>
      </c>
      <c r="F27" s="8" t="s">
        <v>10</v>
      </c>
      <c r="G27" s="8" t="s">
        <v>14</v>
      </c>
      <c r="H27" s="8" t="s">
        <v>10</v>
      </c>
      <c r="I27" s="8" t="s">
        <v>10</v>
      </c>
      <c r="J27" s="8"/>
      <c r="K27" s="8" t="s">
        <v>10</v>
      </c>
      <c r="L27" s="8" t="s">
        <v>10</v>
      </c>
    </row>
    <row r="28" spans="1:12" ht="13.5" thickTop="1">
      <c r="A28" s="11"/>
      <c r="B28" s="11"/>
      <c r="C28" s="11"/>
      <c r="D28" s="12" t="s">
        <v>74</v>
      </c>
      <c r="E28" s="11"/>
      <c r="F28" s="11"/>
      <c r="G28" s="13">
        <f>MODL98!G40</f>
        <v>26080</v>
      </c>
      <c r="H28" s="11"/>
      <c r="I28" s="11"/>
      <c r="J28" s="11"/>
      <c r="K28" s="11"/>
      <c r="L28" s="11"/>
    </row>
    <row r="29" spans="1:12" ht="12.75">
      <c r="A29" s="14" t="s">
        <v>28</v>
      </c>
      <c r="B29" s="15">
        <v>0.39</v>
      </c>
      <c r="C29" s="16">
        <f>B29*0.6</f>
        <v>0.23399999999999999</v>
      </c>
      <c r="D29" s="18">
        <f>C29*$C$5</f>
        <v>936</v>
      </c>
      <c r="E29" s="26">
        <f>C12*F12</f>
        <v>6200</v>
      </c>
      <c r="F29" s="18">
        <f>D29-E29</f>
        <v>-5264</v>
      </c>
      <c r="G29" s="18">
        <f>IF((G28+F29)&lt;2000,G28+K29+F29,MIN($C$6,+G28+F29))</f>
        <v>20816</v>
      </c>
      <c r="H29" s="18">
        <f>IF((G28+F29)&gt;$C$6,G28+F29-$C$6,0)</f>
        <v>0</v>
      </c>
      <c r="I29" s="18">
        <v>0</v>
      </c>
      <c r="J29" s="18"/>
      <c r="K29" s="18">
        <f>IF((G28+F29)&lt;2000,(INT((ABS(G28+F29))/2000)+1)*2000,0)</f>
        <v>0</v>
      </c>
      <c r="L29" s="18">
        <f>K29</f>
        <v>0</v>
      </c>
    </row>
    <row r="30" spans="1:12" ht="12.75">
      <c r="A30" s="14" t="s">
        <v>29</v>
      </c>
      <c r="B30" s="15">
        <v>0</v>
      </c>
      <c r="C30" s="16">
        <f aca="true" t="shared" si="2" ref="C30:C40">B30*0.6</f>
        <v>0</v>
      </c>
      <c r="D30" s="18">
        <f aca="true" t="shared" si="3" ref="D30:D40">C30*$C$5</f>
        <v>0</v>
      </c>
      <c r="E30" s="26">
        <f aca="true" t="shared" si="4" ref="E30:E40">C13*F13</f>
        <v>5600</v>
      </c>
      <c r="F30" s="18">
        <f aca="true" t="shared" si="5" ref="F30:F40">D30-E30</f>
        <v>-5600</v>
      </c>
      <c r="G30" s="18">
        <f aca="true" t="shared" si="6" ref="G30:G40">IF((G29+F30)&lt;2000,G29+K30+F30,MIN($C$6,+G29+F30))</f>
        <v>15216</v>
      </c>
      <c r="H30" s="18">
        <f aca="true" t="shared" si="7" ref="H30:H40">IF((G29+F30)&gt;$C$6,G29+F30-$C$6,0)</f>
        <v>0</v>
      </c>
      <c r="I30" s="18">
        <f aca="true" t="shared" si="8" ref="I30:I40">I29+H30</f>
        <v>0</v>
      </c>
      <c r="J30" s="18"/>
      <c r="K30" s="18">
        <f aca="true" t="shared" si="9" ref="K30:K40">IF((G29+F30)&lt;2000,(INT((ABS(G29+F30))/2000)+1)*2000,0)</f>
        <v>0</v>
      </c>
      <c r="L30" s="18">
        <f aca="true" t="shared" si="10" ref="L30:L40">L29+K30</f>
        <v>0</v>
      </c>
    </row>
    <row r="31" spans="1:12" ht="12.75">
      <c r="A31" s="14" t="s">
        <v>30</v>
      </c>
      <c r="B31" s="15">
        <v>3.63</v>
      </c>
      <c r="C31" s="16">
        <f t="shared" si="2"/>
        <v>2.178</v>
      </c>
      <c r="D31" s="18">
        <f t="shared" si="3"/>
        <v>8712</v>
      </c>
      <c r="E31" s="26">
        <f t="shared" si="4"/>
        <v>6200</v>
      </c>
      <c r="F31" s="18">
        <f t="shared" si="5"/>
        <v>2512</v>
      </c>
      <c r="G31" s="18">
        <f t="shared" si="6"/>
        <v>17728</v>
      </c>
      <c r="H31" s="18">
        <f t="shared" si="7"/>
        <v>0</v>
      </c>
      <c r="I31" s="18">
        <f t="shared" si="8"/>
        <v>0</v>
      </c>
      <c r="J31" s="18"/>
      <c r="K31" s="18">
        <f t="shared" si="9"/>
        <v>0</v>
      </c>
      <c r="L31" s="18">
        <f t="shared" si="10"/>
        <v>0</v>
      </c>
    </row>
    <row r="32" spans="1:12" ht="12.75">
      <c r="A32" s="14" t="s">
        <v>31</v>
      </c>
      <c r="B32" s="15">
        <v>1.05</v>
      </c>
      <c r="C32" s="16">
        <f t="shared" si="2"/>
        <v>0.63</v>
      </c>
      <c r="D32" s="18">
        <f t="shared" si="3"/>
        <v>2520</v>
      </c>
      <c r="E32" s="26">
        <f t="shared" si="4"/>
        <v>6000</v>
      </c>
      <c r="F32" s="18">
        <f t="shared" si="5"/>
        <v>-3480</v>
      </c>
      <c r="G32" s="18">
        <f t="shared" si="6"/>
        <v>14248</v>
      </c>
      <c r="H32" s="18">
        <f t="shared" si="7"/>
        <v>0</v>
      </c>
      <c r="I32" s="18">
        <f t="shared" si="8"/>
        <v>0</v>
      </c>
      <c r="J32" s="18"/>
      <c r="K32" s="18">
        <f t="shared" si="9"/>
        <v>0</v>
      </c>
      <c r="L32" s="18">
        <f t="shared" si="10"/>
        <v>0</v>
      </c>
    </row>
    <row r="33" spans="1:12" ht="12.75">
      <c r="A33" s="14" t="s">
        <v>2</v>
      </c>
      <c r="B33" s="15">
        <v>3.04</v>
      </c>
      <c r="C33" s="16">
        <f t="shared" si="2"/>
        <v>1.8239999999999998</v>
      </c>
      <c r="D33" s="18">
        <f t="shared" si="3"/>
        <v>7295.999999999999</v>
      </c>
      <c r="E33" s="26">
        <f t="shared" si="4"/>
        <v>6200</v>
      </c>
      <c r="F33" s="18">
        <f t="shared" si="5"/>
        <v>1095.999999999999</v>
      </c>
      <c r="G33" s="18">
        <f t="shared" si="6"/>
        <v>15344</v>
      </c>
      <c r="H33" s="18">
        <f t="shared" si="7"/>
        <v>0</v>
      </c>
      <c r="I33" s="18">
        <f t="shared" si="8"/>
        <v>0</v>
      </c>
      <c r="J33" s="18"/>
      <c r="K33" s="18">
        <f t="shared" si="9"/>
        <v>0</v>
      </c>
      <c r="L33" s="18">
        <f t="shared" si="10"/>
        <v>0</v>
      </c>
    </row>
    <row r="34" spans="1:12" ht="12.75">
      <c r="A34" s="14" t="s">
        <v>32</v>
      </c>
      <c r="B34" s="15">
        <v>4.25</v>
      </c>
      <c r="C34" s="16">
        <f t="shared" si="2"/>
        <v>2.55</v>
      </c>
      <c r="D34" s="18">
        <f t="shared" si="3"/>
        <v>10200</v>
      </c>
      <c r="E34" s="26">
        <f t="shared" si="4"/>
        <v>6000</v>
      </c>
      <c r="F34" s="18">
        <f t="shared" si="5"/>
        <v>4200</v>
      </c>
      <c r="G34" s="18">
        <f t="shared" si="6"/>
        <v>19544</v>
      </c>
      <c r="H34" s="18">
        <f t="shared" si="7"/>
        <v>0</v>
      </c>
      <c r="I34" s="18">
        <f t="shared" si="8"/>
        <v>0</v>
      </c>
      <c r="J34" s="18"/>
      <c r="K34" s="18">
        <f t="shared" si="9"/>
        <v>0</v>
      </c>
      <c r="L34" s="18">
        <f t="shared" si="10"/>
        <v>0</v>
      </c>
    </row>
    <row r="35" spans="1:12" ht="12.75">
      <c r="A35" s="14" t="s">
        <v>33</v>
      </c>
      <c r="B35" s="15">
        <v>1.63</v>
      </c>
      <c r="C35" s="16">
        <f t="shared" si="2"/>
        <v>0.9779999999999999</v>
      </c>
      <c r="D35" s="18">
        <f t="shared" si="3"/>
        <v>3911.9999999999995</v>
      </c>
      <c r="E35" s="26">
        <f t="shared" si="4"/>
        <v>6200</v>
      </c>
      <c r="F35" s="18">
        <f t="shared" si="5"/>
        <v>-2288.0000000000005</v>
      </c>
      <c r="G35" s="18">
        <f t="shared" si="6"/>
        <v>17256</v>
      </c>
      <c r="H35" s="18">
        <f t="shared" si="7"/>
        <v>0</v>
      </c>
      <c r="I35" s="18">
        <f t="shared" si="8"/>
        <v>0</v>
      </c>
      <c r="J35" s="18"/>
      <c r="K35" s="18">
        <f t="shared" si="9"/>
        <v>0</v>
      </c>
      <c r="L35" s="18">
        <f t="shared" si="10"/>
        <v>0</v>
      </c>
    </row>
    <row r="36" spans="1:12" ht="12.75">
      <c r="A36" s="14" t="s">
        <v>34</v>
      </c>
      <c r="B36" s="15">
        <v>0</v>
      </c>
      <c r="C36" s="16">
        <f t="shared" si="2"/>
        <v>0</v>
      </c>
      <c r="D36" s="18">
        <f t="shared" si="3"/>
        <v>0</v>
      </c>
      <c r="E36" s="26">
        <f t="shared" si="4"/>
        <v>6200</v>
      </c>
      <c r="F36" s="18">
        <f t="shared" si="5"/>
        <v>-6200</v>
      </c>
      <c r="G36" s="18">
        <f t="shared" si="6"/>
        <v>11056</v>
      </c>
      <c r="H36" s="18">
        <f t="shared" si="7"/>
        <v>0</v>
      </c>
      <c r="I36" s="18">
        <f t="shared" si="8"/>
        <v>0</v>
      </c>
      <c r="J36" s="18"/>
      <c r="K36" s="18">
        <f t="shared" si="9"/>
        <v>0</v>
      </c>
      <c r="L36" s="18">
        <f t="shared" si="10"/>
        <v>0</v>
      </c>
    </row>
    <row r="37" spans="1:12" ht="12.75">
      <c r="A37" s="14" t="s">
        <v>35</v>
      </c>
      <c r="B37" s="15">
        <v>0.07</v>
      </c>
      <c r="C37" s="16">
        <f t="shared" si="2"/>
        <v>0.042</v>
      </c>
      <c r="D37" s="18">
        <f t="shared" si="3"/>
        <v>168</v>
      </c>
      <c r="E37" s="26">
        <f t="shared" si="4"/>
        <v>6000</v>
      </c>
      <c r="F37" s="18">
        <f t="shared" si="5"/>
        <v>-5832</v>
      </c>
      <c r="G37" s="18">
        <f t="shared" si="6"/>
        <v>5224</v>
      </c>
      <c r="H37" s="18">
        <f t="shared" si="7"/>
        <v>0</v>
      </c>
      <c r="I37" s="18">
        <f t="shared" si="8"/>
        <v>0</v>
      </c>
      <c r="J37" s="18"/>
      <c r="K37" s="18">
        <f t="shared" si="9"/>
        <v>0</v>
      </c>
      <c r="L37" s="18">
        <f t="shared" si="10"/>
        <v>0</v>
      </c>
    </row>
    <row r="38" spans="1:12" ht="12.75">
      <c r="A38" s="14" t="s">
        <v>36</v>
      </c>
      <c r="B38" s="15">
        <v>2.29</v>
      </c>
      <c r="C38" s="16">
        <f t="shared" si="2"/>
        <v>1.3739999999999999</v>
      </c>
      <c r="D38" s="18">
        <f t="shared" si="3"/>
        <v>5496</v>
      </c>
      <c r="E38" s="26">
        <f t="shared" si="4"/>
        <v>6200</v>
      </c>
      <c r="F38" s="18">
        <f t="shared" si="5"/>
        <v>-704</v>
      </c>
      <c r="G38" s="18">
        <f t="shared" si="6"/>
        <v>4520</v>
      </c>
      <c r="H38" s="18">
        <f t="shared" si="7"/>
        <v>0</v>
      </c>
      <c r="I38" s="18">
        <f t="shared" si="8"/>
        <v>0</v>
      </c>
      <c r="J38" s="18"/>
      <c r="K38" s="18">
        <f t="shared" si="9"/>
        <v>0</v>
      </c>
      <c r="L38" s="18">
        <f t="shared" si="10"/>
        <v>0</v>
      </c>
    </row>
    <row r="39" spans="1:12" ht="12.75">
      <c r="A39" s="14" t="s">
        <v>37</v>
      </c>
      <c r="B39" s="15">
        <v>0.29</v>
      </c>
      <c r="C39" s="16">
        <f t="shared" si="2"/>
        <v>0.174</v>
      </c>
      <c r="D39" s="18">
        <f t="shared" si="3"/>
        <v>696</v>
      </c>
      <c r="E39" s="26">
        <f t="shared" si="4"/>
        <v>6000</v>
      </c>
      <c r="F39" s="18">
        <f t="shared" si="5"/>
        <v>-5304</v>
      </c>
      <c r="G39" s="18">
        <f t="shared" si="6"/>
        <v>1216</v>
      </c>
      <c r="H39" s="18">
        <f t="shared" si="7"/>
        <v>0</v>
      </c>
      <c r="I39" s="18">
        <f t="shared" si="8"/>
        <v>0</v>
      </c>
      <c r="J39" s="18"/>
      <c r="K39" s="18">
        <f t="shared" si="9"/>
        <v>2000</v>
      </c>
      <c r="L39" s="18">
        <f t="shared" si="10"/>
        <v>2000</v>
      </c>
    </row>
    <row r="40" spans="1:12" ht="12.75">
      <c r="A40" s="14" t="s">
        <v>38</v>
      </c>
      <c r="B40" s="15">
        <v>0.47</v>
      </c>
      <c r="C40" s="16">
        <f t="shared" si="2"/>
        <v>0.282</v>
      </c>
      <c r="D40" s="18">
        <f t="shared" si="3"/>
        <v>1128</v>
      </c>
      <c r="E40" s="26">
        <f t="shared" si="4"/>
        <v>6200</v>
      </c>
      <c r="F40" s="18">
        <f t="shared" si="5"/>
        <v>-5072</v>
      </c>
      <c r="G40" s="18">
        <f t="shared" si="6"/>
        <v>144</v>
      </c>
      <c r="H40" s="18">
        <f t="shared" si="7"/>
        <v>0</v>
      </c>
      <c r="I40" s="18">
        <f t="shared" si="8"/>
        <v>0</v>
      </c>
      <c r="J40" s="18"/>
      <c r="K40" s="18">
        <f t="shared" si="9"/>
        <v>4000</v>
      </c>
      <c r="L40" s="18">
        <f t="shared" si="10"/>
        <v>6000</v>
      </c>
    </row>
    <row r="41" spans="1:12" ht="12.75">
      <c r="A41" s="14"/>
      <c r="B41" s="15"/>
      <c r="C41" s="16"/>
      <c r="D41" s="18"/>
      <c r="E41" s="26"/>
      <c r="F41" s="18"/>
      <c r="G41" s="18"/>
      <c r="H41" s="18"/>
      <c r="I41" s="18"/>
      <c r="J41" s="18"/>
      <c r="K41" s="18"/>
      <c r="L41" s="18"/>
    </row>
    <row r="42" spans="1:12" ht="12.75">
      <c r="A42" s="14" t="s">
        <v>55</v>
      </c>
      <c r="B42" s="38">
        <f>SUM(B29:B40)</f>
        <v>17.109999999999996</v>
      </c>
      <c r="C42" s="37">
        <f>SUM(C29:C40)</f>
        <v>10.266</v>
      </c>
      <c r="D42" s="28">
        <f>SUM(D29:D40)</f>
        <v>41064</v>
      </c>
      <c r="E42" s="26"/>
      <c r="F42" s="17"/>
      <c r="G42" s="18"/>
      <c r="H42" s="18"/>
      <c r="I42" s="18"/>
      <c r="J42" s="18"/>
      <c r="K42" s="18"/>
      <c r="L42" s="18"/>
    </row>
    <row r="43" spans="1:12" ht="12.75">
      <c r="A43" s="5"/>
      <c r="B43" s="15"/>
      <c r="C43" s="16"/>
      <c r="D43" s="17"/>
      <c r="E43" s="5"/>
      <c r="F43" s="17"/>
      <c r="G43" s="18"/>
      <c r="H43" s="18"/>
      <c r="I43" s="18"/>
      <c r="J43" s="18"/>
      <c r="K43" s="18"/>
      <c r="L43" s="18"/>
    </row>
    <row r="44" spans="1:12" ht="12.75">
      <c r="A44" s="5" t="s">
        <v>18</v>
      </c>
      <c r="B44" s="15"/>
      <c r="D44" s="28"/>
      <c r="E44" s="34">
        <f>SUM(E29:E40)</f>
        <v>73000</v>
      </c>
      <c r="F44" s="17"/>
      <c r="G44" s="18"/>
      <c r="H44" s="18"/>
      <c r="I44" s="18"/>
      <c r="J44" s="18"/>
      <c r="K44" s="18"/>
      <c r="L44" s="18"/>
    </row>
    <row r="45" spans="1:12" ht="12.75">
      <c r="A45" s="5" t="s">
        <v>19</v>
      </c>
      <c r="B45" s="15"/>
      <c r="C45" s="16"/>
      <c r="D45" s="28"/>
      <c r="E45" s="34">
        <f>E44-L40</f>
        <v>67000</v>
      </c>
      <c r="F45" s="17"/>
      <c r="G45" s="18"/>
      <c r="H45" s="18"/>
      <c r="I45" s="18"/>
      <c r="J45" s="18"/>
      <c r="K45" s="18"/>
      <c r="L45" s="18"/>
    </row>
    <row r="46" spans="1:12" ht="12.75">
      <c r="A46" s="5" t="s">
        <v>20</v>
      </c>
      <c r="B46" s="15"/>
      <c r="C46" s="16"/>
      <c r="D46" s="27"/>
      <c r="E46" s="27">
        <f>E45/E44</f>
        <v>0.9178082191780822</v>
      </c>
      <c r="F46" s="17"/>
      <c r="G46" s="18"/>
      <c r="H46" s="18"/>
      <c r="I46" s="18"/>
      <c r="J46" s="18"/>
      <c r="K46" s="18"/>
      <c r="L46" s="18"/>
    </row>
    <row r="47" spans="1:12" ht="12.75">
      <c r="A47" s="5" t="s">
        <v>21</v>
      </c>
      <c r="B47" s="15"/>
      <c r="C47" s="16"/>
      <c r="D47" s="27"/>
      <c r="E47" s="36">
        <f>I40/E44</f>
        <v>0</v>
      </c>
      <c r="F47" s="17"/>
      <c r="G47" s="18"/>
      <c r="H47" s="18"/>
      <c r="I47" s="18"/>
      <c r="J47" s="18"/>
      <c r="K47" s="18"/>
      <c r="L47" s="18"/>
    </row>
    <row r="48" spans="1:12" ht="12.75">
      <c r="A48" s="5" t="s">
        <v>24</v>
      </c>
      <c r="B48" s="15"/>
      <c r="C48" s="16"/>
      <c r="D48" s="27"/>
      <c r="E48" s="36">
        <f>I40/D42</f>
        <v>0</v>
      </c>
      <c r="F48" s="17"/>
      <c r="G48" s="18"/>
      <c r="H48" s="18"/>
      <c r="I48" s="18"/>
      <c r="J48" s="18"/>
      <c r="K48" s="18"/>
      <c r="L48" s="18"/>
    </row>
  </sheetData>
  <sheetProtection/>
  <mergeCells count="7">
    <mergeCell ref="A1:L1"/>
    <mergeCell ref="A2:L2"/>
    <mergeCell ref="A11:D11"/>
    <mergeCell ref="A4:D4"/>
    <mergeCell ref="F4:H4"/>
    <mergeCell ref="K11:L11"/>
    <mergeCell ref="H11:I1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K4" sqref="K4:K5"/>
    </sheetView>
  </sheetViews>
  <sheetFormatPr defaultColWidth="9.00390625" defaultRowHeight="12.75"/>
  <cols>
    <col min="1" max="3" width="9.625" style="0" customWidth="1"/>
    <col min="6" max="6" width="11.625" style="0" customWidth="1"/>
    <col min="8" max="8" width="9.625" style="0" customWidth="1"/>
    <col min="10" max="10" width="1.625" style="0" customWidth="1"/>
  </cols>
  <sheetData>
    <row r="1" spans="1:12" ht="30.75">
      <c r="A1" s="104" t="str">
        <f>MODL87!A1</f>
        <v>Wimberley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3.25">
      <c r="A2" s="105" t="s">
        <v>60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107" t="s">
        <v>87</v>
      </c>
      <c r="B4" s="107"/>
      <c r="C4" s="107"/>
      <c r="D4" s="107"/>
      <c r="E4" s="1"/>
      <c r="F4" s="107" t="s">
        <v>86</v>
      </c>
      <c r="G4" s="107"/>
      <c r="H4" s="107"/>
      <c r="I4" s="1"/>
      <c r="J4" s="1"/>
      <c r="K4" s="103" t="s">
        <v>148</v>
      </c>
      <c r="L4" s="1"/>
    </row>
    <row r="5" spans="1:12" ht="15.75">
      <c r="A5" s="19" t="s">
        <v>0</v>
      </c>
      <c r="B5" s="20"/>
      <c r="C5" s="24">
        <f>MODL87!C5</f>
        <v>4000</v>
      </c>
      <c r="D5" s="61" t="s">
        <v>101</v>
      </c>
      <c r="E5" s="20"/>
      <c r="F5" s="43" t="s">
        <v>78</v>
      </c>
      <c r="G5" s="45">
        <f>MODL87!G5</f>
        <v>4</v>
      </c>
      <c r="H5" s="43" t="s">
        <v>99</v>
      </c>
      <c r="I5" s="30"/>
      <c r="J5" s="30"/>
      <c r="K5" s="30" t="s">
        <v>149</v>
      </c>
      <c r="L5" s="31"/>
    </row>
    <row r="6" spans="1:12" ht="15.75">
      <c r="A6" s="19" t="s">
        <v>1</v>
      </c>
      <c r="B6" s="20"/>
      <c r="C6" s="24">
        <f>MODL87!C6</f>
        <v>30000</v>
      </c>
      <c r="D6" s="62" t="s">
        <v>102</v>
      </c>
      <c r="E6" s="19"/>
      <c r="F6" s="43" t="s">
        <v>79</v>
      </c>
      <c r="G6" s="46">
        <f>MODL87!G6</f>
        <v>50</v>
      </c>
      <c r="H6" s="43" t="s">
        <v>100</v>
      </c>
      <c r="I6" s="20"/>
      <c r="J6" s="20"/>
      <c r="K6" s="33"/>
      <c r="L6" s="33"/>
    </row>
    <row r="7" spans="1:12" ht="15.75">
      <c r="A7" s="19" t="s">
        <v>93</v>
      </c>
      <c r="B7" s="20"/>
      <c r="C7" s="67">
        <f>MODL87!C7</f>
        <v>4000</v>
      </c>
      <c r="D7" s="62" t="s">
        <v>102</v>
      </c>
      <c r="E7" s="4"/>
      <c r="F7" s="32"/>
      <c r="G7" s="29"/>
      <c r="H7" s="43"/>
      <c r="I7" s="20"/>
      <c r="J7" s="20"/>
      <c r="K7" s="33"/>
      <c r="L7" s="33"/>
    </row>
    <row r="8" spans="1:12" ht="15.75">
      <c r="A8" s="4" t="s">
        <v>94</v>
      </c>
      <c r="B8" s="20"/>
      <c r="C8" s="57"/>
      <c r="D8" s="47">
        <f>MODL87!D8</f>
        <v>1</v>
      </c>
      <c r="E8" s="4"/>
      <c r="H8" s="93" t="s">
        <v>134</v>
      </c>
      <c r="I8" s="93"/>
      <c r="J8" s="62"/>
      <c r="K8" s="77">
        <f>MODL87!K8</f>
        <v>0</v>
      </c>
      <c r="L8" s="71" t="s">
        <v>135</v>
      </c>
    </row>
    <row r="9" spans="1:12" ht="15.75">
      <c r="A9" s="4"/>
      <c r="B9" s="20"/>
      <c r="C9" s="57"/>
      <c r="D9" s="22"/>
      <c r="E9" s="4"/>
      <c r="F9" s="56"/>
      <c r="G9" s="60"/>
      <c r="H9" s="60" t="s">
        <v>95</v>
      </c>
      <c r="I9" s="60"/>
      <c r="J9" s="95"/>
      <c r="K9" s="97">
        <f>MODL87!K9</f>
        <v>0</v>
      </c>
      <c r="L9" s="43" t="s">
        <v>101</v>
      </c>
    </row>
    <row r="10" spans="1:12" ht="15.75">
      <c r="A10" s="4"/>
      <c r="B10" s="20"/>
      <c r="C10" s="57"/>
      <c r="D10" s="22"/>
      <c r="E10" s="4"/>
      <c r="F10" s="56"/>
      <c r="G10" s="58"/>
      <c r="H10" s="43"/>
      <c r="I10" s="47"/>
      <c r="J10" s="47"/>
      <c r="K10" s="33"/>
      <c r="L10" s="33"/>
    </row>
    <row r="11" spans="1:12" ht="15.75">
      <c r="A11" s="106" t="s">
        <v>26</v>
      </c>
      <c r="B11" s="106"/>
      <c r="C11" s="106"/>
      <c r="D11" s="106"/>
      <c r="E11" s="19"/>
      <c r="F11" s="35" t="s">
        <v>92</v>
      </c>
      <c r="G11" s="29"/>
      <c r="H11" s="108" t="s">
        <v>96</v>
      </c>
      <c r="I11" s="108"/>
      <c r="K11" s="108" t="s">
        <v>91</v>
      </c>
      <c r="L11" s="108"/>
    </row>
    <row r="12" spans="1:12" ht="12.75">
      <c r="A12" s="4" t="s">
        <v>28</v>
      </c>
      <c r="B12" s="5"/>
      <c r="C12" s="25">
        <f>IF(G28&lt;$C$7,$G$5*$G$6*$D$8,$G$5*$G$6+K12)</f>
        <v>200</v>
      </c>
      <c r="D12" s="33" t="s">
        <v>17</v>
      </c>
      <c r="E12" s="6"/>
      <c r="F12" s="33">
        <v>31</v>
      </c>
      <c r="G12" s="3"/>
      <c r="H12" s="64">
        <f>MODL87!H12</f>
        <v>0</v>
      </c>
      <c r="I12" s="65" t="s">
        <v>97</v>
      </c>
      <c r="J12" s="3"/>
      <c r="K12" s="59">
        <f aca="true" t="shared" si="0" ref="K12:K23">IF(K$8&gt;0,IF(H12=0,0,(IF((H12*F12/7)&gt;0.8*B29,MAX(($K$9*(H12*F12/7-0.8*B29)/12*7.5/F12)/0.9-0.9*G$5*G$6,0),0))),IF(H12=0,0,(IF((H12*F12/7)&gt;0.8*B29,($K$9*(H12*F12/7-0.8*B29)/12*7.5/F12)/0.9,0))))</f>
        <v>0</v>
      </c>
      <c r="L12" s="33" t="s">
        <v>17</v>
      </c>
    </row>
    <row r="13" spans="1:12" ht="12.75">
      <c r="A13" s="14" t="s">
        <v>29</v>
      </c>
      <c r="B13" s="5"/>
      <c r="C13" s="25">
        <f aca="true" t="shared" si="1" ref="C13:C23">IF(G29&lt;$C$7,$G$5*$G$6*$D$8,$G$5*$G$6+K13)</f>
        <v>200</v>
      </c>
      <c r="D13" s="33" t="s">
        <v>17</v>
      </c>
      <c r="E13" s="6"/>
      <c r="F13" s="33">
        <v>29</v>
      </c>
      <c r="G13" s="9"/>
      <c r="H13" s="64">
        <f>MODL87!H13</f>
        <v>0</v>
      </c>
      <c r="I13" s="65" t="s">
        <v>97</v>
      </c>
      <c r="J13" s="3"/>
      <c r="K13" s="59">
        <f t="shared" si="0"/>
        <v>0</v>
      </c>
      <c r="L13" s="33" t="s">
        <v>17</v>
      </c>
    </row>
    <row r="14" spans="1:12" ht="12.75">
      <c r="A14" s="14" t="s">
        <v>30</v>
      </c>
      <c r="B14" s="5"/>
      <c r="C14" s="25">
        <f t="shared" si="1"/>
        <v>200</v>
      </c>
      <c r="D14" s="33" t="s">
        <v>17</v>
      </c>
      <c r="E14" s="6"/>
      <c r="F14" s="33">
        <v>31</v>
      </c>
      <c r="G14" s="9"/>
      <c r="H14" s="64">
        <f>MODL87!H14</f>
        <v>0.2</v>
      </c>
      <c r="I14" s="65" t="s">
        <v>97</v>
      </c>
      <c r="J14" s="3"/>
      <c r="K14" s="59">
        <f t="shared" si="0"/>
        <v>0</v>
      </c>
      <c r="L14" s="33" t="s">
        <v>17</v>
      </c>
    </row>
    <row r="15" spans="1:12" ht="12.75">
      <c r="A15" s="14" t="s">
        <v>31</v>
      </c>
      <c r="B15" s="5"/>
      <c r="C15" s="25">
        <f t="shared" si="1"/>
        <v>200</v>
      </c>
      <c r="D15" s="33" t="s">
        <v>17</v>
      </c>
      <c r="E15" s="6"/>
      <c r="F15" s="33">
        <v>30</v>
      </c>
      <c r="G15" s="9"/>
      <c r="H15" s="64">
        <f>MODL87!H15</f>
        <v>0.5</v>
      </c>
      <c r="I15" s="65" t="s">
        <v>97</v>
      </c>
      <c r="J15" s="3"/>
      <c r="K15" s="59">
        <f t="shared" si="0"/>
        <v>0</v>
      </c>
      <c r="L15" s="33" t="s">
        <v>17</v>
      </c>
    </row>
    <row r="16" spans="1:12" ht="12.75">
      <c r="A16" s="14" t="s">
        <v>2</v>
      </c>
      <c r="B16" s="5"/>
      <c r="C16" s="25">
        <f t="shared" si="1"/>
        <v>200</v>
      </c>
      <c r="D16" s="33" t="s">
        <v>17</v>
      </c>
      <c r="E16" s="6"/>
      <c r="F16" s="33">
        <v>31</v>
      </c>
      <c r="G16" s="9"/>
      <c r="H16" s="64">
        <f>MODL87!H16</f>
        <v>0.75</v>
      </c>
      <c r="I16" s="65" t="s">
        <v>97</v>
      </c>
      <c r="J16" s="3"/>
      <c r="K16" s="59">
        <f t="shared" si="0"/>
        <v>0</v>
      </c>
      <c r="L16" s="33" t="s">
        <v>17</v>
      </c>
    </row>
    <row r="17" spans="1:12" ht="12.75">
      <c r="A17" s="14" t="s">
        <v>32</v>
      </c>
      <c r="B17" s="5"/>
      <c r="C17" s="25">
        <f t="shared" si="1"/>
        <v>200</v>
      </c>
      <c r="D17" s="33" t="s">
        <v>17</v>
      </c>
      <c r="E17" s="6"/>
      <c r="F17" s="33">
        <v>30</v>
      </c>
      <c r="G17" s="9"/>
      <c r="H17" s="64">
        <f>MODL87!H17</f>
        <v>1</v>
      </c>
      <c r="I17" s="65" t="s">
        <v>97</v>
      </c>
      <c r="J17" s="3"/>
      <c r="K17" s="59">
        <f t="shared" si="0"/>
        <v>0</v>
      </c>
      <c r="L17" s="33" t="s">
        <v>17</v>
      </c>
    </row>
    <row r="18" spans="1:12" ht="12.75">
      <c r="A18" s="14" t="s">
        <v>33</v>
      </c>
      <c r="B18" s="5"/>
      <c r="C18" s="25">
        <f t="shared" si="1"/>
        <v>200</v>
      </c>
      <c r="D18" s="33" t="s">
        <v>17</v>
      </c>
      <c r="E18" s="6"/>
      <c r="F18" s="33">
        <v>31</v>
      </c>
      <c r="G18" s="9"/>
      <c r="H18" s="64">
        <f>MODL87!H18</f>
        <v>1</v>
      </c>
      <c r="I18" s="65" t="s">
        <v>97</v>
      </c>
      <c r="J18" s="3"/>
      <c r="K18" s="59">
        <f t="shared" si="0"/>
        <v>0</v>
      </c>
      <c r="L18" s="33" t="s">
        <v>17</v>
      </c>
    </row>
    <row r="19" spans="1:12" ht="12.75">
      <c r="A19" s="14" t="s">
        <v>34</v>
      </c>
      <c r="B19" s="5"/>
      <c r="C19" s="25">
        <f t="shared" si="1"/>
        <v>200</v>
      </c>
      <c r="D19" s="33" t="s">
        <v>17</v>
      </c>
      <c r="E19" s="6"/>
      <c r="F19" s="33">
        <v>31</v>
      </c>
      <c r="G19" s="9"/>
      <c r="H19" s="64">
        <f>MODL87!H19</f>
        <v>1</v>
      </c>
      <c r="I19" s="65" t="s">
        <v>97</v>
      </c>
      <c r="J19" s="3"/>
      <c r="K19" s="59">
        <f t="shared" si="0"/>
        <v>0</v>
      </c>
      <c r="L19" s="33" t="s">
        <v>17</v>
      </c>
    </row>
    <row r="20" spans="1:12" ht="12.75">
      <c r="A20" s="14" t="s">
        <v>35</v>
      </c>
      <c r="B20" s="5"/>
      <c r="C20" s="25">
        <f t="shared" si="1"/>
        <v>200</v>
      </c>
      <c r="D20" s="33" t="s">
        <v>17</v>
      </c>
      <c r="E20" s="9"/>
      <c r="F20" s="33">
        <v>30</v>
      </c>
      <c r="G20" s="9"/>
      <c r="H20" s="64">
        <f>MODL87!H20</f>
        <v>0.75</v>
      </c>
      <c r="I20" s="65" t="s">
        <v>97</v>
      </c>
      <c r="J20" s="3"/>
      <c r="K20" s="59">
        <f t="shared" si="0"/>
        <v>0</v>
      </c>
      <c r="L20" s="33" t="s">
        <v>17</v>
      </c>
    </row>
    <row r="21" spans="1:12" ht="12.75">
      <c r="A21" s="14" t="s">
        <v>36</v>
      </c>
      <c r="B21" s="5"/>
      <c r="C21" s="25">
        <f t="shared" si="1"/>
        <v>200</v>
      </c>
      <c r="D21" s="33" t="s">
        <v>17</v>
      </c>
      <c r="E21" s="9"/>
      <c r="F21" s="33">
        <v>31</v>
      </c>
      <c r="G21" s="9"/>
      <c r="H21" s="64">
        <f>MODL87!H21</f>
        <v>0.5</v>
      </c>
      <c r="I21" s="65" t="s">
        <v>97</v>
      </c>
      <c r="J21" s="3"/>
      <c r="K21" s="59">
        <f t="shared" si="0"/>
        <v>0</v>
      </c>
      <c r="L21" s="33" t="s">
        <v>17</v>
      </c>
    </row>
    <row r="22" spans="1:12" ht="12.75">
      <c r="A22" s="14" t="s">
        <v>37</v>
      </c>
      <c r="B22" s="5"/>
      <c r="C22" s="25">
        <f t="shared" si="1"/>
        <v>200</v>
      </c>
      <c r="D22" s="33" t="s">
        <v>17</v>
      </c>
      <c r="E22" s="9"/>
      <c r="F22" s="33">
        <v>30</v>
      </c>
      <c r="G22" s="9"/>
      <c r="H22" s="64">
        <f>MODL87!H22</f>
        <v>0.2</v>
      </c>
      <c r="I22" s="65" t="s">
        <v>97</v>
      </c>
      <c r="J22" s="3"/>
      <c r="K22" s="59">
        <f t="shared" si="0"/>
        <v>0</v>
      </c>
      <c r="L22" s="33" t="s">
        <v>17</v>
      </c>
    </row>
    <row r="23" spans="1:12" ht="12.75">
      <c r="A23" s="14" t="s">
        <v>38</v>
      </c>
      <c r="B23" s="5"/>
      <c r="C23" s="25">
        <f t="shared" si="1"/>
        <v>200</v>
      </c>
      <c r="D23" s="33" t="s">
        <v>17</v>
      </c>
      <c r="E23" s="9"/>
      <c r="F23" s="33">
        <v>31</v>
      </c>
      <c r="G23" s="9"/>
      <c r="H23" s="64">
        <f>MODL87!H23</f>
        <v>0</v>
      </c>
      <c r="I23" s="65" t="s">
        <v>97</v>
      </c>
      <c r="J23" s="3"/>
      <c r="K23" s="59">
        <f t="shared" si="0"/>
        <v>0</v>
      </c>
      <c r="L23" s="33" t="s">
        <v>17</v>
      </c>
    </row>
    <row r="24" spans="1:12" ht="12.75">
      <c r="A24" s="2"/>
      <c r="B24" s="7"/>
      <c r="C24" s="7"/>
      <c r="D24" s="7"/>
      <c r="E24" s="7"/>
      <c r="F24" s="8"/>
      <c r="G24" s="7"/>
      <c r="H24" s="9"/>
      <c r="I24" s="9"/>
      <c r="J24" s="9"/>
      <c r="K24" s="9"/>
      <c r="L24" s="9"/>
    </row>
    <row r="25" spans="1:12" ht="12.75">
      <c r="A25" s="2"/>
      <c r="B25" s="8" t="str">
        <f>A1</f>
        <v>Wimberley</v>
      </c>
      <c r="C25" s="8" t="s">
        <v>5</v>
      </c>
      <c r="D25" s="8" t="s">
        <v>8</v>
      </c>
      <c r="E25" s="8" t="s">
        <v>8</v>
      </c>
      <c r="F25" s="8" t="s">
        <v>23</v>
      </c>
      <c r="G25" s="8" t="s">
        <v>8</v>
      </c>
      <c r="H25" s="7"/>
      <c r="I25" s="8" t="s">
        <v>8</v>
      </c>
      <c r="J25" s="8"/>
      <c r="K25" s="8" t="s">
        <v>16</v>
      </c>
      <c r="L25" s="8" t="s">
        <v>8</v>
      </c>
    </row>
    <row r="26" spans="1:12" ht="12.75">
      <c r="A26" s="2"/>
      <c r="B26" s="8" t="s">
        <v>3</v>
      </c>
      <c r="C26" s="8" t="s">
        <v>105</v>
      </c>
      <c r="D26" s="8" t="s">
        <v>9</v>
      </c>
      <c r="E26" s="8" t="s">
        <v>11</v>
      </c>
      <c r="F26" s="8" t="s">
        <v>12</v>
      </c>
      <c r="G26" s="8" t="s">
        <v>13</v>
      </c>
      <c r="H26" s="8" t="s">
        <v>15</v>
      </c>
      <c r="I26" s="8" t="s">
        <v>15</v>
      </c>
      <c r="J26" s="8"/>
      <c r="K26" s="8" t="s">
        <v>6</v>
      </c>
      <c r="L26" s="8" t="s">
        <v>16</v>
      </c>
    </row>
    <row r="27" spans="1:12" ht="13.5" thickBot="1">
      <c r="A27" s="10" t="s">
        <v>27</v>
      </c>
      <c r="B27" s="8" t="s">
        <v>4</v>
      </c>
      <c r="C27" s="8" t="s">
        <v>7</v>
      </c>
      <c r="D27" s="8" t="s">
        <v>10</v>
      </c>
      <c r="E27" s="8" t="s">
        <v>10</v>
      </c>
      <c r="F27" s="8" t="s">
        <v>10</v>
      </c>
      <c r="G27" s="8" t="s">
        <v>14</v>
      </c>
      <c r="H27" s="8" t="s">
        <v>10</v>
      </c>
      <c r="I27" s="8" t="s">
        <v>10</v>
      </c>
      <c r="J27" s="8"/>
      <c r="K27" s="8" t="s">
        <v>10</v>
      </c>
      <c r="L27" s="8" t="s">
        <v>10</v>
      </c>
    </row>
    <row r="28" spans="1:12" ht="13.5" thickTop="1">
      <c r="A28" s="11"/>
      <c r="B28" s="11"/>
      <c r="C28" s="11"/>
      <c r="D28" s="12" t="s">
        <v>73</v>
      </c>
      <c r="E28" s="11"/>
      <c r="F28" s="11"/>
      <c r="G28" s="13">
        <f>MODL99!G40</f>
        <v>144</v>
      </c>
      <c r="H28" s="11"/>
      <c r="I28" s="11"/>
      <c r="J28" s="11"/>
      <c r="K28" s="11"/>
      <c r="L28" s="11"/>
    </row>
    <row r="29" spans="1:12" ht="12.75">
      <c r="A29" s="14" t="s">
        <v>28</v>
      </c>
      <c r="B29" s="15">
        <v>2.62</v>
      </c>
      <c r="C29" s="16">
        <f>B29*0.6</f>
        <v>1.572</v>
      </c>
      <c r="D29" s="18">
        <f>C29*$C$5</f>
        <v>6288</v>
      </c>
      <c r="E29" s="26">
        <f>C12*F12</f>
        <v>6200</v>
      </c>
      <c r="F29" s="18">
        <f>D29-E29</f>
        <v>88</v>
      </c>
      <c r="G29" s="18">
        <f>IF((G28+F29)&lt;2000,G28+K29+F29,MIN($C$6,+G28+F29))</f>
        <v>2232</v>
      </c>
      <c r="H29" s="18">
        <f>IF((G28+F29)&gt;$C$6,G28+F29-$C$6,0)</f>
        <v>0</v>
      </c>
      <c r="I29" s="18">
        <v>0</v>
      </c>
      <c r="J29" s="18"/>
      <c r="K29" s="18">
        <f>IF((G28+F29)&lt;2000,(INT((ABS(G28+F29))/2000)+1)*2000,0)</f>
        <v>2000</v>
      </c>
      <c r="L29" s="18">
        <f>K29</f>
        <v>2000</v>
      </c>
    </row>
    <row r="30" spans="1:12" ht="12.75">
      <c r="A30" s="14" t="s">
        <v>29</v>
      </c>
      <c r="B30" s="15">
        <v>2.52</v>
      </c>
      <c r="C30" s="16">
        <f aca="true" t="shared" si="2" ref="C30:C40">B30*0.6</f>
        <v>1.512</v>
      </c>
      <c r="D30" s="18">
        <f aca="true" t="shared" si="3" ref="D30:D40">C30*$C$5</f>
        <v>6048</v>
      </c>
      <c r="E30" s="26">
        <f aca="true" t="shared" si="4" ref="E30:E40">C13*F13</f>
        <v>5800</v>
      </c>
      <c r="F30" s="18">
        <f aca="true" t="shared" si="5" ref="F30:F40">D30-E30</f>
        <v>248</v>
      </c>
      <c r="G30" s="18">
        <f aca="true" t="shared" si="6" ref="G30:G40">IF((G29+F30)&lt;2000,G29+K30+F30,MIN($C$6,+G29+F30))</f>
        <v>2480</v>
      </c>
      <c r="H30" s="18">
        <f aca="true" t="shared" si="7" ref="H30:H40">IF((G29+F30)&gt;$C$6,G29+F30-$C$6,0)</f>
        <v>0</v>
      </c>
      <c r="I30" s="18">
        <f aca="true" t="shared" si="8" ref="I30:I40">I29+H30</f>
        <v>0</v>
      </c>
      <c r="J30" s="18"/>
      <c r="K30" s="18">
        <f aca="true" t="shared" si="9" ref="K30:K40">IF((G29+F30)&lt;2000,(INT((ABS(G29+F30))/2000)+1)*2000,0)</f>
        <v>0</v>
      </c>
      <c r="L30" s="18">
        <f aca="true" t="shared" si="10" ref="L30:L40">L29+K30</f>
        <v>2000</v>
      </c>
    </row>
    <row r="31" spans="1:12" ht="12.75">
      <c r="A31" s="14" t="s">
        <v>30</v>
      </c>
      <c r="B31" s="15">
        <v>1.75</v>
      </c>
      <c r="C31" s="16">
        <f t="shared" si="2"/>
        <v>1.05</v>
      </c>
      <c r="D31" s="18">
        <f t="shared" si="3"/>
        <v>4200</v>
      </c>
      <c r="E31" s="26">
        <f t="shared" si="4"/>
        <v>6200</v>
      </c>
      <c r="F31" s="18">
        <f t="shared" si="5"/>
        <v>-2000</v>
      </c>
      <c r="G31" s="18">
        <f t="shared" si="6"/>
        <v>2480</v>
      </c>
      <c r="H31" s="18">
        <f t="shared" si="7"/>
        <v>0</v>
      </c>
      <c r="I31" s="18">
        <f t="shared" si="8"/>
        <v>0</v>
      </c>
      <c r="J31" s="18"/>
      <c r="K31" s="18">
        <f t="shared" si="9"/>
        <v>2000</v>
      </c>
      <c r="L31" s="18">
        <f t="shared" si="10"/>
        <v>4000</v>
      </c>
    </row>
    <row r="32" spans="1:12" ht="12.75">
      <c r="A32" s="14" t="s">
        <v>31</v>
      </c>
      <c r="B32" s="15">
        <v>1.52</v>
      </c>
      <c r="C32" s="16">
        <f t="shared" si="2"/>
        <v>0.9119999999999999</v>
      </c>
      <c r="D32" s="18">
        <f t="shared" si="3"/>
        <v>3647.9999999999995</v>
      </c>
      <c r="E32" s="26">
        <f t="shared" si="4"/>
        <v>6000</v>
      </c>
      <c r="F32" s="18">
        <f t="shared" si="5"/>
        <v>-2352.0000000000005</v>
      </c>
      <c r="G32" s="18">
        <f t="shared" si="6"/>
        <v>2127.9999999999995</v>
      </c>
      <c r="H32" s="18">
        <f t="shared" si="7"/>
        <v>0</v>
      </c>
      <c r="I32" s="18">
        <f t="shared" si="8"/>
        <v>0</v>
      </c>
      <c r="J32" s="18"/>
      <c r="K32" s="18">
        <f t="shared" si="9"/>
        <v>2000</v>
      </c>
      <c r="L32" s="18">
        <f t="shared" si="10"/>
        <v>6000</v>
      </c>
    </row>
    <row r="33" spans="1:12" ht="12.75">
      <c r="A33" s="14" t="s">
        <v>2</v>
      </c>
      <c r="B33" s="15">
        <v>6.17</v>
      </c>
      <c r="C33" s="16">
        <f t="shared" si="2"/>
        <v>3.702</v>
      </c>
      <c r="D33" s="18">
        <f t="shared" si="3"/>
        <v>14808</v>
      </c>
      <c r="E33" s="26">
        <f t="shared" si="4"/>
        <v>6200</v>
      </c>
      <c r="F33" s="18">
        <f t="shared" si="5"/>
        <v>8608</v>
      </c>
      <c r="G33" s="18">
        <f t="shared" si="6"/>
        <v>10736</v>
      </c>
      <c r="H33" s="18">
        <f t="shared" si="7"/>
        <v>0</v>
      </c>
      <c r="I33" s="18">
        <f t="shared" si="8"/>
        <v>0</v>
      </c>
      <c r="J33" s="18"/>
      <c r="K33" s="18">
        <f t="shared" si="9"/>
        <v>0</v>
      </c>
      <c r="L33" s="18">
        <f t="shared" si="10"/>
        <v>6000</v>
      </c>
    </row>
    <row r="34" spans="1:12" ht="12.75">
      <c r="A34" s="14" t="s">
        <v>32</v>
      </c>
      <c r="B34" s="15">
        <v>6.35</v>
      </c>
      <c r="C34" s="16">
        <f t="shared" si="2"/>
        <v>3.8099999999999996</v>
      </c>
      <c r="D34" s="18">
        <f t="shared" si="3"/>
        <v>15239.999999999998</v>
      </c>
      <c r="E34" s="26">
        <f t="shared" si="4"/>
        <v>6000</v>
      </c>
      <c r="F34" s="18">
        <f t="shared" si="5"/>
        <v>9239.999999999998</v>
      </c>
      <c r="G34" s="18">
        <f t="shared" si="6"/>
        <v>19976</v>
      </c>
      <c r="H34" s="18">
        <f t="shared" si="7"/>
        <v>0</v>
      </c>
      <c r="I34" s="18">
        <f t="shared" si="8"/>
        <v>0</v>
      </c>
      <c r="J34" s="18"/>
      <c r="K34" s="18">
        <f t="shared" si="9"/>
        <v>0</v>
      </c>
      <c r="L34" s="18">
        <f t="shared" si="10"/>
        <v>6000</v>
      </c>
    </row>
    <row r="35" spans="1:12" ht="12.75">
      <c r="A35" s="14" t="s">
        <v>33</v>
      </c>
      <c r="B35" s="15">
        <v>0.47</v>
      </c>
      <c r="C35" s="16">
        <f t="shared" si="2"/>
        <v>0.282</v>
      </c>
      <c r="D35" s="18">
        <f t="shared" si="3"/>
        <v>1128</v>
      </c>
      <c r="E35" s="26">
        <f t="shared" si="4"/>
        <v>6200</v>
      </c>
      <c r="F35" s="18">
        <f t="shared" si="5"/>
        <v>-5072</v>
      </c>
      <c r="G35" s="18">
        <f t="shared" si="6"/>
        <v>14904</v>
      </c>
      <c r="H35" s="18">
        <f t="shared" si="7"/>
        <v>0</v>
      </c>
      <c r="I35" s="18">
        <f t="shared" si="8"/>
        <v>0</v>
      </c>
      <c r="J35" s="18"/>
      <c r="K35" s="18">
        <f t="shared" si="9"/>
        <v>0</v>
      </c>
      <c r="L35" s="18">
        <f t="shared" si="10"/>
        <v>6000</v>
      </c>
    </row>
    <row r="36" spans="1:12" ht="12.75">
      <c r="A36" s="14" t="s">
        <v>34</v>
      </c>
      <c r="B36" s="15">
        <v>0.33</v>
      </c>
      <c r="C36" s="16">
        <f t="shared" si="2"/>
        <v>0.198</v>
      </c>
      <c r="D36" s="18">
        <f t="shared" si="3"/>
        <v>792</v>
      </c>
      <c r="E36" s="26">
        <f t="shared" si="4"/>
        <v>6200</v>
      </c>
      <c r="F36" s="18">
        <f t="shared" si="5"/>
        <v>-5408</v>
      </c>
      <c r="G36" s="18">
        <f t="shared" si="6"/>
        <v>9496</v>
      </c>
      <c r="H36" s="18">
        <f t="shared" si="7"/>
        <v>0</v>
      </c>
      <c r="I36" s="18">
        <f t="shared" si="8"/>
        <v>0</v>
      </c>
      <c r="J36" s="18"/>
      <c r="K36" s="18">
        <f t="shared" si="9"/>
        <v>0</v>
      </c>
      <c r="L36" s="18">
        <f t="shared" si="10"/>
        <v>6000</v>
      </c>
    </row>
    <row r="37" spans="1:12" ht="12.75">
      <c r="A37" s="14" t="s">
        <v>35</v>
      </c>
      <c r="B37" s="15">
        <v>0.93</v>
      </c>
      <c r="C37" s="16">
        <f t="shared" si="2"/>
        <v>0.558</v>
      </c>
      <c r="D37" s="18">
        <f t="shared" si="3"/>
        <v>2232</v>
      </c>
      <c r="E37" s="26">
        <f t="shared" si="4"/>
        <v>6000</v>
      </c>
      <c r="F37" s="18">
        <f t="shared" si="5"/>
        <v>-3768</v>
      </c>
      <c r="G37" s="18">
        <f t="shared" si="6"/>
        <v>5728</v>
      </c>
      <c r="H37" s="18">
        <f t="shared" si="7"/>
        <v>0</v>
      </c>
      <c r="I37" s="18">
        <f t="shared" si="8"/>
        <v>0</v>
      </c>
      <c r="J37" s="18"/>
      <c r="K37" s="18">
        <f t="shared" si="9"/>
        <v>0</v>
      </c>
      <c r="L37" s="18">
        <f t="shared" si="10"/>
        <v>6000</v>
      </c>
    </row>
    <row r="38" spans="1:12" ht="12.75">
      <c r="A38" s="14" t="s">
        <v>36</v>
      </c>
      <c r="B38" s="15">
        <v>4.99</v>
      </c>
      <c r="C38" s="16">
        <f t="shared" si="2"/>
        <v>2.994</v>
      </c>
      <c r="D38" s="18">
        <f t="shared" si="3"/>
        <v>11976</v>
      </c>
      <c r="E38" s="26">
        <f t="shared" si="4"/>
        <v>6200</v>
      </c>
      <c r="F38" s="18">
        <f t="shared" si="5"/>
        <v>5776</v>
      </c>
      <c r="G38" s="18">
        <f t="shared" si="6"/>
        <v>11504</v>
      </c>
      <c r="H38" s="18">
        <f t="shared" si="7"/>
        <v>0</v>
      </c>
      <c r="I38" s="18">
        <f t="shared" si="8"/>
        <v>0</v>
      </c>
      <c r="J38" s="18"/>
      <c r="K38" s="18">
        <f t="shared" si="9"/>
        <v>0</v>
      </c>
      <c r="L38" s="18">
        <f t="shared" si="10"/>
        <v>6000</v>
      </c>
    </row>
    <row r="39" spans="1:12" ht="12.75">
      <c r="A39" s="14" t="s">
        <v>37</v>
      </c>
      <c r="B39" s="15">
        <v>11.09</v>
      </c>
      <c r="C39" s="16">
        <f t="shared" si="2"/>
        <v>6.654</v>
      </c>
      <c r="D39" s="18">
        <f t="shared" si="3"/>
        <v>26616</v>
      </c>
      <c r="E39" s="26">
        <f t="shared" si="4"/>
        <v>6000</v>
      </c>
      <c r="F39" s="18">
        <f t="shared" si="5"/>
        <v>20616</v>
      </c>
      <c r="G39" s="18">
        <f t="shared" si="6"/>
        <v>30000</v>
      </c>
      <c r="H39" s="18">
        <f t="shared" si="7"/>
        <v>2120</v>
      </c>
      <c r="I39" s="18">
        <f t="shared" si="8"/>
        <v>2120</v>
      </c>
      <c r="J39" s="18"/>
      <c r="K39" s="18">
        <f t="shared" si="9"/>
        <v>0</v>
      </c>
      <c r="L39" s="18">
        <f t="shared" si="10"/>
        <v>6000</v>
      </c>
    </row>
    <row r="40" spans="1:12" ht="12.75">
      <c r="A40" s="14" t="s">
        <v>38</v>
      </c>
      <c r="B40" s="15">
        <v>2.94</v>
      </c>
      <c r="C40" s="16">
        <f t="shared" si="2"/>
        <v>1.764</v>
      </c>
      <c r="D40" s="18">
        <f t="shared" si="3"/>
        <v>7056</v>
      </c>
      <c r="E40" s="26">
        <f t="shared" si="4"/>
        <v>6200</v>
      </c>
      <c r="F40" s="18">
        <f t="shared" si="5"/>
        <v>856</v>
      </c>
      <c r="G40" s="18">
        <f t="shared" si="6"/>
        <v>30000</v>
      </c>
      <c r="H40" s="18">
        <f t="shared" si="7"/>
        <v>856</v>
      </c>
      <c r="I40" s="18">
        <f t="shared" si="8"/>
        <v>2976</v>
      </c>
      <c r="J40" s="18"/>
      <c r="K40" s="18">
        <f t="shared" si="9"/>
        <v>0</v>
      </c>
      <c r="L40" s="18">
        <f t="shared" si="10"/>
        <v>6000</v>
      </c>
    </row>
    <row r="41" spans="1:12" ht="12.75">
      <c r="A41" s="14"/>
      <c r="B41" s="15"/>
      <c r="C41" s="16"/>
      <c r="D41" s="18"/>
      <c r="E41" s="26"/>
      <c r="F41" s="18"/>
      <c r="G41" s="18"/>
      <c r="H41" s="18"/>
      <c r="I41" s="18"/>
      <c r="J41" s="18"/>
      <c r="K41" s="18"/>
      <c r="L41" s="18"/>
    </row>
    <row r="42" spans="1:12" ht="12.75">
      <c r="A42" s="14" t="s">
        <v>55</v>
      </c>
      <c r="B42" s="38">
        <f>SUM(B29:B40)</f>
        <v>41.67999999999999</v>
      </c>
      <c r="C42" s="37">
        <f>SUM(C29:C40)</f>
        <v>25.008</v>
      </c>
      <c r="D42" s="28">
        <f>SUM(D29:D40)</f>
        <v>100032</v>
      </c>
      <c r="E42" s="26"/>
      <c r="F42" s="17"/>
      <c r="G42" s="18"/>
      <c r="H42" s="18"/>
      <c r="I42" s="18"/>
      <c r="J42" s="18"/>
      <c r="K42" s="18"/>
      <c r="L42" s="18"/>
    </row>
    <row r="43" spans="1:12" ht="12.75">
      <c r="A43" s="5"/>
      <c r="B43" s="15"/>
      <c r="C43" s="16"/>
      <c r="D43" s="17"/>
      <c r="E43" s="5"/>
      <c r="F43" s="17"/>
      <c r="G43" s="18"/>
      <c r="H43" s="18"/>
      <c r="I43" s="18"/>
      <c r="J43" s="18"/>
      <c r="K43" s="18"/>
      <c r="L43" s="18"/>
    </row>
    <row r="44" spans="1:12" ht="12.75">
      <c r="A44" s="5" t="s">
        <v>18</v>
      </c>
      <c r="B44" s="15"/>
      <c r="D44" s="28"/>
      <c r="E44" s="34">
        <f>SUM(E29:E40)</f>
        <v>73200</v>
      </c>
      <c r="F44" s="17"/>
      <c r="G44" s="18"/>
      <c r="H44" s="18"/>
      <c r="I44" s="18"/>
      <c r="J44" s="18"/>
      <c r="K44" s="18"/>
      <c r="L44" s="18"/>
    </row>
    <row r="45" spans="1:12" ht="12.75">
      <c r="A45" s="5" t="s">
        <v>19</v>
      </c>
      <c r="B45" s="15"/>
      <c r="C45" s="16"/>
      <c r="D45" s="28"/>
      <c r="E45" s="34">
        <f>E44-L40</f>
        <v>67200</v>
      </c>
      <c r="F45" s="17"/>
      <c r="G45" s="18"/>
      <c r="H45" s="18"/>
      <c r="I45" s="18"/>
      <c r="J45" s="18"/>
      <c r="K45" s="18"/>
      <c r="L45" s="18"/>
    </row>
    <row r="46" spans="1:12" ht="12.75">
      <c r="A46" s="5" t="s">
        <v>20</v>
      </c>
      <c r="B46" s="15"/>
      <c r="C46" s="16"/>
      <c r="D46" s="27"/>
      <c r="E46" s="27">
        <f>E45/E44</f>
        <v>0.9180327868852459</v>
      </c>
      <c r="F46" s="17"/>
      <c r="G46" s="18"/>
      <c r="H46" s="18"/>
      <c r="I46" s="18"/>
      <c r="J46" s="18"/>
      <c r="K46" s="18"/>
      <c r="L46" s="18"/>
    </row>
    <row r="47" spans="1:12" ht="12.75">
      <c r="A47" s="5" t="s">
        <v>21</v>
      </c>
      <c r="B47" s="15"/>
      <c r="C47" s="16"/>
      <c r="D47" s="27"/>
      <c r="E47" s="36">
        <f>I40/E44</f>
        <v>0.04065573770491803</v>
      </c>
      <c r="F47" s="17"/>
      <c r="G47" s="18"/>
      <c r="H47" s="18"/>
      <c r="I47" s="18"/>
      <c r="J47" s="18"/>
      <c r="K47" s="18"/>
      <c r="L47" s="18"/>
    </row>
    <row r="48" spans="1:12" ht="12.75">
      <c r="A48" s="5" t="s">
        <v>24</v>
      </c>
      <c r="B48" s="15"/>
      <c r="C48" s="16"/>
      <c r="D48" s="27"/>
      <c r="E48" s="36">
        <f>I40/D42</f>
        <v>0.029750479846449136</v>
      </c>
      <c r="F48" s="17"/>
      <c r="G48" s="18"/>
      <c r="H48" s="18"/>
      <c r="I48" s="18"/>
      <c r="J48" s="18"/>
      <c r="K48" s="18"/>
      <c r="L48" s="18"/>
    </row>
  </sheetData>
  <sheetProtection/>
  <mergeCells count="7">
    <mergeCell ref="A1:L1"/>
    <mergeCell ref="A2:L2"/>
    <mergeCell ref="A11:D11"/>
    <mergeCell ref="A4:D4"/>
    <mergeCell ref="F4:H4"/>
    <mergeCell ref="K11:L11"/>
    <mergeCell ref="H11:I1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K4" sqref="K4:K5"/>
    </sheetView>
  </sheetViews>
  <sheetFormatPr defaultColWidth="9.00390625" defaultRowHeight="12.75"/>
  <cols>
    <col min="1" max="3" width="9.625" style="0" customWidth="1"/>
    <col min="6" max="6" width="11.625" style="0" customWidth="1"/>
    <col min="8" max="8" width="9.625" style="0" customWidth="1"/>
    <col min="10" max="10" width="1.625" style="0" customWidth="1"/>
  </cols>
  <sheetData>
    <row r="1" spans="1:12" ht="30.75">
      <c r="A1" s="104" t="str">
        <f>MODL87!A1</f>
        <v>Wimberley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3.25">
      <c r="A2" s="105" t="s">
        <v>61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107" t="s">
        <v>87</v>
      </c>
      <c r="B4" s="107"/>
      <c r="C4" s="107"/>
      <c r="D4" s="107"/>
      <c r="E4" s="1"/>
      <c r="F4" s="107" t="s">
        <v>86</v>
      </c>
      <c r="G4" s="107"/>
      <c r="H4" s="107"/>
      <c r="I4" s="1"/>
      <c r="J4" s="1"/>
      <c r="K4" s="103" t="s">
        <v>148</v>
      </c>
      <c r="L4" s="1"/>
    </row>
    <row r="5" spans="1:12" ht="15.75">
      <c r="A5" s="19" t="s">
        <v>0</v>
      </c>
      <c r="B5" s="20"/>
      <c r="C5" s="24">
        <f>MODL87!C5</f>
        <v>4000</v>
      </c>
      <c r="D5" s="61" t="s">
        <v>101</v>
      </c>
      <c r="E5" s="20"/>
      <c r="F5" s="43" t="s">
        <v>78</v>
      </c>
      <c r="G5" s="45">
        <f>MODL87!G5</f>
        <v>4</v>
      </c>
      <c r="H5" s="43" t="s">
        <v>99</v>
      </c>
      <c r="I5" s="30"/>
      <c r="J5" s="30"/>
      <c r="K5" s="30" t="s">
        <v>149</v>
      </c>
      <c r="L5" s="31"/>
    </row>
    <row r="6" spans="1:12" ht="15.75">
      <c r="A6" s="19" t="s">
        <v>1</v>
      </c>
      <c r="B6" s="20"/>
      <c r="C6" s="24">
        <f>MODL87!C6</f>
        <v>30000</v>
      </c>
      <c r="D6" s="62" t="s">
        <v>102</v>
      </c>
      <c r="E6" s="19"/>
      <c r="F6" s="43" t="s">
        <v>79</v>
      </c>
      <c r="G6" s="46">
        <f>MODL87!G6</f>
        <v>50</v>
      </c>
      <c r="H6" s="43" t="s">
        <v>100</v>
      </c>
      <c r="I6" s="20"/>
      <c r="J6" s="20"/>
      <c r="K6" s="33"/>
      <c r="L6" s="33"/>
    </row>
    <row r="7" spans="1:12" ht="15.75">
      <c r="A7" s="19" t="s">
        <v>93</v>
      </c>
      <c r="B7" s="20"/>
      <c r="C7" s="67">
        <f>MODL87!C7</f>
        <v>4000</v>
      </c>
      <c r="D7" s="62" t="s">
        <v>102</v>
      </c>
      <c r="E7" s="4"/>
      <c r="F7" s="32"/>
      <c r="G7" s="29"/>
      <c r="H7" s="43"/>
      <c r="I7" s="20"/>
      <c r="J7" s="20"/>
      <c r="K7" s="33"/>
      <c r="L7" s="33"/>
    </row>
    <row r="8" spans="1:12" ht="15.75">
      <c r="A8" s="4" t="s">
        <v>94</v>
      </c>
      <c r="B8" s="20"/>
      <c r="C8" s="57"/>
      <c r="D8" s="47">
        <f>MODL87!D8</f>
        <v>1</v>
      </c>
      <c r="E8" s="4"/>
      <c r="H8" s="93" t="s">
        <v>134</v>
      </c>
      <c r="I8" s="93"/>
      <c r="J8" s="62"/>
      <c r="K8" s="77">
        <f>MODL87!K8</f>
        <v>0</v>
      </c>
      <c r="L8" s="71" t="s">
        <v>135</v>
      </c>
    </row>
    <row r="9" spans="1:12" ht="15.75">
      <c r="A9" s="4"/>
      <c r="B9" s="20"/>
      <c r="C9" s="57"/>
      <c r="D9" s="22"/>
      <c r="E9" s="4"/>
      <c r="F9" s="56"/>
      <c r="G9" s="60"/>
      <c r="H9" s="60" t="s">
        <v>95</v>
      </c>
      <c r="I9" s="60"/>
      <c r="J9" s="95"/>
      <c r="K9" s="97">
        <f>MODL87!K9</f>
        <v>0</v>
      </c>
      <c r="L9" s="43" t="s">
        <v>101</v>
      </c>
    </row>
    <row r="10" spans="1:12" ht="15.75">
      <c r="A10" s="4"/>
      <c r="B10" s="20"/>
      <c r="C10" s="57"/>
      <c r="D10" s="22"/>
      <c r="E10" s="4"/>
      <c r="F10" s="56"/>
      <c r="G10" s="58"/>
      <c r="H10" s="43"/>
      <c r="I10" s="47"/>
      <c r="J10" s="47"/>
      <c r="K10" s="33"/>
      <c r="L10" s="33"/>
    </row>
    <row r="11" spans="1:12" ht="15.75">
      <c r="A11" s="106" t="s">
        <v>26</v>
      </c>
      <c r="B11" s="106"/>
      <c r="C11" s="106"/>
      <c r="D11" s="106"/>
      <c r="E11" s="19"/>
      <c r="F11" s="35" t="s">
        <v>92</v>
      </c>
      <c r="G11" s="29"/>
      <c r="H11" s="108" t="s">
        <v>96</v>
      </c>
      <c r="I11" s="108"/>
      <c r="K11" s="108" t="s">
        <v>91</v>
      </c>
      <c r="L11" s="108"/>
    </row>
    <row r="12" spans="1:12" ht="12.75">
      <c r="A12" s="4" t="s">
        <v>28</v>
      </c>
      <c r="B12" s="5"/>
      <c r="C12" s="25">
        <f>IF(G28&lt;$C$7,$G$5*$G$6*$D$8,$G$5*$G$6+K12)</f>
        <v>200</v>
      </c>
      <c r="D12" s="33" t="s">
        <v>17</v>
      </c>
      <c r="E12" s="6"/>
      <c r="F12" s="33">
        <v>31</v>
      </c>
      <c r="G12" s="3"/>
      <c r="H12" s="64">
        <f>MODL87!H12</f>
        <v>0</v>
      </c>
      <c r="I12" s="65" t="s">
        <v>97</v>
      </c>
      <c r="J12" s="3"/>
      <c r="K12" s="59">
        <f aca="true" t="shared" si="0" ref="K12:K23">IF(K$8&gt;0,IF(H12=0,0,(IF((H12*F12/7)&gt;0.8*B29,MAX(($K$9*(H12*F12/7-0.8*B29)/12*7.5/F12)/0.9-0.9*G$5*G$6,0),0))),IF(H12=0,0,(IF((H12*F12/7)&gt;0.8*B29,($K$9*(H12*F12/7-0.8*B29)/12*7.5/F12)/0.9,0))))</f>
        <v>0</v>
      </c>
      <c r="L12" s="33" t="s">
        <v>17</v>
      </c>
    </row>
    <row r="13" spans="1:12" ht="12.75">
      <c r="A13" s="14" t="s">
        <v>29</v>
      </c>
      <c r="B13" s="5"/>
      <c r="C13" s="25">
        <f aca="true" t="shared" si="1" ref="C13:C23">IF(G29&lt;$C$7,$G$5*$G$6*$D$8,$G$5*$G$6+K13)</f>
        <v>200</v>
      </c>
      <c r="D13" s="33" t="s">
        <v>17</v>
      </c>
      <c r="E13" s="6"/>
      <c r="F13" s="33">
        <v>28</v>
      </c>
      <c r="G13" s="9"/>
      <c r="H13" s="64">
        <f>MODL87!H13</f>
        <v>0</v>
      </c>
      <c r="I13" s="65" t="s">
        <v>97</v>
      </c>
      <c r="J13" s="3"/>
      <c r="K13" s="59">
        <f t="shared" si="0"/>
        <v>0</v>
      </c>
      <c r="L13" s="33" t="s">
        <v>17</v>
      </c>
    </row>
    <row r="14" spans="1:12" ht="12.75">
      <c r="A14" s="14" t="s">
        <v>30</v>
      </c>
      <c r="B14" s="5"/>
      <c r="C14" s="25">
        <f t="shared" si="1"/>
        <v>200</v>
      </c>
      <c r="D14" s="33" t="s">
        <v>17</v>
      </c>
      <c r="E14" s="6"/>
      <c r="F14" s="33">
        <v>31</v>
      </c>
      <c r="G14" s="9"/>
      <c r="H14" s="64">
        <f>MODL87!H14</f>
        <v>0.2</v>
      </c>
      <c r="I14" s="65" t="s">
        <v>97</v>
      </c>
      <c r="J14" s="3"/>
      <c r="K14" s="59">
        <f t="shared" si="0"/>
        <v>0</v>
      </c>
      <c r="L14" s="33" t="s">
        <v>17</v>
      </c>
    </row>
    <row r="15" spans="1:12" ht="12.75">
      <c r="A15" s="14" t="s">
        <v>31</v>
      </c>
      <c r="B15" s="5"/>
      <c r="C15" s="25">
        <f t="shared" si="1"/>
        <v>200</v>
      </c>
      <c r="D15" s="33" t="s">
        <v>17</v>
      </c>
      <c r="E15" s="6"/>
      <c r="F15" s="33">
        <v>30</v>
      </c>
      <c r="G15" s="9"/>
      <c r="H15" s="64">
        <f>MODL87!H15</f>
        <v>0.5</v>
      </c>
      <c r="I15" s="65" t="s">
        <v>97</v>
      </c>
      <c r="J15" s="3"/>
      <c r="K15" s="59">
        <f t="shared" si="0"/>
        <v>0</v>
      </c>
      <c r="L15" s="33" t="s">
        <v>17</v>
      </c>
    </row>
    <row r="16" spans="1:12" ht="12.75">
      <c r="A16" s="14" t="s">
        <v>2</v>
      </c>
      <c r="B16" s="5"/>
      <c r="C16" s="25">
        <f t="shared" si="1"/>
        <v>200</v>
      </c>
      <c r="D16" s="33" t="s">
        <v>17</v>
      </c>
      <c r="E16" s="6"/>
      <c r="F16" s="33">
        <v>31</v>
      </c>
      <c r="G16" s="9"/>
      <c r="H16" s="64">
        <f>MODL87!H16</f>
        <v>0.75</v>
      </c>
      <c r="I16" s="65" t="s">
        <v>97</v>
      </c>
      <c r="J16" s="3"/>
      <c r="K16" s="59">
        <f t="shared" si="0"/>
        <v>0</v>
      </c>
      <c r="L16" s="33" t="s">
        <v>17</v>
      </c>
    </row>
    <row r="17" spans="1:12" ht="12.75">
      <c r="A17" s="14" t="s">
        <v>32</v>
      </c>
      <c r="B17" s="5"/>
      <c r="C17" s="25">
        <f t="shared" si="1"/>
        <v>200</v>
      </c>
      <c r="D17" s="33" t="s">
        <v>17</v>
      </c>
      <c r="E17" s="6"/>
      <c r="F17" s="33">
        <v>30</v>
      </c>
      <c r="G17" s="9"/>
      <c r="H17" s="64">
        <f>MODL87!H17</f>
        <v>1</v>
      </c>
      <c r="I17" s="65" t="s">
        <v>97</v>
      </c>
      <c r="J17" s="3"/>
      <c r="K17" s="59">
        <f t="shared" si="0"/>
        <v>0</v>
      </c>
      <c r="L17" s="33" t="s">
        <v>17</v>
      </c>
    </row>
    <row r="18" spans="1:12" ht="12.75">
      <c r="A18" s="14" t="s">
        <v>33</v>
      </c>
      <c r="B18" s="5"/>
      <c r="C18" s="25">
        <f t="shared" si="1"/>
        <v>200</v>
      </c>
      <c r="D18" s="33" t="s">
        <v>17</v>
      </c>
      <c r="E18" s="6"/>
      <c r="F18" s="33">
        <v>31</v>
      </c>
      <c r="G18" s="9"/>
      <c r="H18" s="64">
        <f>MODL87!H18</f>
        <v>1</v>
      </c>
      <c r="I18" s="65" t="s">
        <v>97</v>
      </c>
      <c r="J18" s="3"/>
      <c r="K18" s="59">
        <f t="shared" si="0"/>
        <v>0</v>
      </c>
      <c r="L18" s="33" t="s">
        <v>17</v>
      </c>
    </row>
    <row r="19" spans="1:12" ht="12.75">
      <c r="A19" s="14" t="s">
        <v>34</v>
      </c>
      <c r="B19" s="5"/>
      <c r="C19" s="25">
        <f t="shared" si="1"/>
        <v>200</v>
      </c>
      <c r="D19" s="33" t="s">
        <v>17</v>
      </c>
      <c r="E19" s="6"/>
      <c r="F19" s="33">
        <v>31</v>
      </c>
      <c r="G19" s="9"/>
      <c r="H19" s="64">
        <f>MODL87!H19</f>
        <v>1</v>
      </c>
      <c r="I19" s="65" t="s">
        <v>97</v>
      </c>
      <c r="J19" s="3"/>
      <c r="K19" s="59">
        <f t="shared" si="0"/>
        <v>0</v>
      </c>
      <c r="L19" s="33" t="s">
        <v>17</v>
      </c>
    </row>
    <row r="20" spans="1:12" ht="12.75">
      <c r="A20" s="14" t="s">
        <v>35</v>
      </c>
      <c r="B20" s="5"/>
      <c r="C20" s="25">
        <f t="shared" si="1"/>
        <v>200</v>
      </c>
      <c r="D20" s="33" t="s">
        <v>17</v>
      </c>
      <c r="E20" s="9"/>
      <c r="F20" s="33">
        <v>30</v>
      </c>
      <c r="G20" s="9"/>
      <c r="H20" s="64">
        <f>MODL87!H20</f>
        <v>0.75</v>
      </c>
      <c r="I20" s="65" t="s">
        <v>97</v>
      </c>
      <c r="J20" s="3"/>
      <c r="K20" s="59">
        <f t="shared" si="0"/>
        <v>0</v>
      </c>
      <c r="L20" s="33" t="s">
        <v>17</v>
      </c>
    </row>
    <row r="21" spans="1:12" ht="12.75">
      <c r="A21" s="14" t="s">
        <v>36</v>
      </c>
      <c r="B21" s="5"/>
      <c r="C21" s="25">
        <f t="shared" si="1"/>
        <v>200</v>
      </c>
      <c r="D21" s="33" t="s">
        <v>17</v>
      </c>
      <c r="E21" s="9"/>
      <c r="F21" s="33">
        <v>31</v>
      </c>
      <c r="G21" s="9"/>
      <c r="H21" s="64">
        <f>MODL87!H21</f>
        <v>0.5</v>
      </c>
      <c r="I21" s="65" t="s">
        <v>97</v>
      </c>
      <c r="J21" s="3"/>
      <c r="K21" s="59">
        <f t="shared" si="0"/>
        <v>0</v>
      </c>
      <c r="L21" s="33" t="s">
        <v>17</v>
      </c>
    </row>
    <row r="22" spans="1:12" ht="12.75">
      <c r="A22" s="14" t="s">
        <v>37</v>
      </c>
      <c r="B22" s="5"/>
      <c r="C22" s="25">
        <f t="shared" si="1"/>
        <v>200</v>
      </c>
      <c r="D22" s="33" t="s">
        <v>17</v>
      </c>
      <c r="E22" s="9"/>
      <c r="F22" s="33">
        <v>30</v>
      </c>
      <c r="G22" s="9"/>
      <c r="H22" s="64">
        <f>MODL87!H22</f>
        <v>0.2</v>
      </c>
      <c r="I22" s="65" t="s">
        <v>97</v>
      </c>
      <c r="J22" s="3"/>
      <c r="K22" s="59">
        <f t="shared" si="0"/>
        <v>0</v>
      </c>
      <c r="L22" s="33" t="s">
        <v>17</v>
      </c>
    </row>
    <row r="23" spans="1:12" ht="12.75">
      <c r="A23" s="14" t="s">
        <v>38</v>
      </c>
      <c r="B23" s="5"/>
      <c r="C23" s="25">
        <f t="shared" si="1"/>
        <v>200</v>
      </c>
      <c r="D23" s="33" t="s">
        <v>17</v>
      </c>
      <c r="E23" s="9"/>
      <c r="F23" s="33">
        <v>31</v>
      </c>
      <c r="G23" s="9"/>
      <c r="H23" s="64">
        <f>MODL87!H23</f>
        <v>0</v>
      </c>
      <c r="I23" s="65" t="s">
        <v>97</v>
      </c>
      <c r="J23" s="3"/>
      <c r="K23" s="59">
        <f t="shared" si="0"/>
        <v>0</v>
      </c>
      <c r="L23" s="33" t="s">
        <v>17</v>
      </c>
    </row>
    <row r="24" spans="1:12" ht="12.75">
      <c r="A24" s="2"/>
      <c r="B24" s="7"/>
      <c r="C24" s="7"/>
      <c r="D24" s="7"/>
      <c r="E24" s="7"/>
      <c r="F24" s="8"/>
      <c r="G24" s="7"/>
      <c r="H24" s="9"/>
      <c r="I24" s="9"/>
      <c r="J24" s="9"/>
      <c r="K24" s="9"/>
      <c r="L24" s="9"/>
    </row>
    <row r="25" spans="1:12" ht="12.75">
      <c r="A25" s="2"/>
      <c r="B25" s="8" t="str">
        <f>A1</f>
        <v>Wimberley</v>
      </c>
      <c r="C25" s="8" t="s">
        <v>5</v>
      </c>
      <c r="D25" s="8" t="s">
        <v>8</v>
      </c>
      <c r="E25" s="8" t="s">
        <v>8</v>
      </c>
      <c r="F25" s="8" t="s">
        <v>23</v>
      </c>
      <c r="G25" s="8" t="s">
        <v>8</v>
      </c>
      <c r="H25" s="7"/>
      <c r="I25" s="8" t="s">
        <v>8</v>
      </c>
      <c r="J25" s="8"/>
      <c r="K25" s="8" t="s">
        <v>16</v>
      </c>
      <c r="L25" s="8" t="s">
        <v>8</v>
      </c>
    </row>
    <row r="26" spans="1:12" ht="12.75">
      <c r="A26" s="2"/>
      <c r="B26" s="8" t="s">
        <v>3</v>
      </c>
      <c r="C26" s="8" t="s">
        <v>105</v>
      </c>
      <c r="D26" s="8" t="s">
        <v>9</v>
      </c>
      <c r="E26" s="8" t="s">
        <v>11</v>
      </c>
      <c r="F26" s="8" t="s">
        <v>12</v>
      </c>
      <c r="G26" s="8" t="s">
        <v>13</v>
      </c>
      <c r="H26" s="8" t="s">
        <v>15</v>
      </c>
      <c r="I26" s="8" t="s">
        <v>15</v>
      </c>
      <c r="J26" s="8"/>
      <c r="K26" s="8" t="s">
        <v>6</v>
      </c>
      <c r="L26" s="8" t="s">
        <v>16</v>
      </c>
    </row>
    <row r="27" spans="1:12" ht="13.5" thickBot="1">
      <c r="A27" s="10" t="s">
        <v>27</v>
      </c>
      <c r="B27" s="8" t="s">
        <v>4</v>
      </c>
      <c r="C27" s="8" t="s">
        <v>7</v>
      </c>
      <c r="D27" s="8" t="s">
        <v>10</v>
      </c>
      <c r="E27" s="8" t="s">
        <v>10</v>
      </c>
      <c r="F27" s="8" t="s">
        <v>10</v>
      </c>
      <c r="G27" s="8" t="s">
        <v>14</v>
      </c>
      <c r="H27" s="8" t="s">
        <v>10</v>
      </c>
      <c r="I27" s="8" t="s">
        <v>10</v>
      </c>
      <c r="J27" s="8"/>
      <c r="K27" s="8" t="s">
        <v>10</v>
      </c>
      <c r="L27" s="8" t="s">
        <v>10</v>
      </c>
    </row>
    <row r="28" spans="1:12" ht="13.5" thickTop="1">
      <c r="A28" s="11"/>
      <c r="B28" s="11"/>
      <c r="C28" s="11"/>
      <c r="D28" s="12" t="s">
        <v>72</v>
      </c>
      <c r="E28" s="11"/>
      <c r="F28" s="11"/>
      <c r="G28" s="13">
        <f>MODL00!G40</f>
        <v>30000</v>
      </c>
      <c r="H28" s="11"/>
      <c r="I28" s="11"/>
      <c r="J28" s="11"/>
      <c r="K28" s="11"/>
      <c r="L28" s="11"/>
    </row>
    <row r="29" spans="1:12" ht="12.75">
      <c r="A29" s="14" t="s">
        <v>28</v>
      </c>
      <c r="B29" s="15">
        <v>3.4</v>
      </c>
      <c r="C29" s="16">
        <f>B29*0.6</f>
        <v>2.04</v>
      </c>
      <c r="D29" s="18">
        <f>C29*$C$5</f>
        <v>8160</v>
      </c>
      <c r="E29" s="26">
        <f>C12*F12</f>
        <v>6200</v>
      </c>
      <c r="F29" s="18">
        <f>D29-E29</f>
        <v>1960</v>
      </c>
      <c r="G29" s="18">
        <f>IF((G28+F29)&lt;2000,G28+K29+F29,MIN($C$6,+G28+F29))</f>
        <v>30000</v>
      </c>
      <c r="H29" s="18">
        <f>IF((G28+F29)&gt;$C$6,G28+F29-$C$6,0)</f>
        <v>1960</v>
      </c>
      <c r="I29" s="18">
        <v>0</v>
      </c>
      <c r="J29" s="18"/>
      <c r="K29" s="18">
        <f>IF((G28+F29)&lt;2000,(INT((ABS(G28+F29))/2000)+1)*2000,0)</f>
        <v>0</v>
      </c>
      <c r="L29" s="18">
        <f>K29</f>
        <v>0</v>
      </c>
    </row>
    <row r="30" spans="1:12" ht="12.75">
      <c r="A30" s="14" t="s">
        <v>29</v>
      </c>
      <c r="B30" s="15">
        <v>1.27</v>
      </c>
      <c r="C30" s="16">
        <f aca="true" t="shared" si="2" ref="C30:C40">B30*0.6</f>
        <v>0.762</v>
      </c>
      <c r="D30" s="18">
        <f aca="true" t="shared" si="3" ref="D30:D40">C30*$C$5</f>
        <v>3048</v>
      </c>
      <c r="E30" s="26">
        <f aca="true" t="shared" si="4" ref="E30:E40">C13*F13</f>
        <v>5600</v>
      </c>
      <c r="F30" s="18">
        <f aca="true" t="shared" si="5" ref="F30:F40">D30-E30</f>
        <v>-2552</v>
      </c>
      <c r="G30" s="18">
        <f aca="true" t="shared" si="6" ref="G30:G40">IF((G29+F30)&lt;2000,G29+K30+F30,MIN($C$6,+G29+F30))</f>
        <v>27448</v>
      </c>
      <c r="H30" s="18">
        <f aca="true" t="shared" si="7" ref="H30:H40">IF((G29+F30)&gt;$C$6,G29+F30-$C$6,0)</f>
        <v>0</v>
      </c>
      <c r="I30" s="18">
        <f aca="true" t="shared" si="8" ref="I30:I40">I29+H30</f>
        <v>0</v>
      </c>
      <c r="J30" s="18"/>
      <c r="K30" s="18">
        <f aca="true" t="shared" si="9" ref="K30:K40">IF((G29+F30)&lt;2000,(INT((ABS(G29+F30))/2000)+1)*2000,0)</f>
        <v>0</v>
      </c>
      <c r="L30" s="18">
        <f aca="true" t="shared" si="10" ref="L30:L40">L29+K30</f>
        <v>0</v>
      </c>
    </row>
    <row r="31" spans="1:12" ht="12.75">
      <c r="A31" s="14" t="s">
        <v>30</v>
      </c>
      <c r="B31" s="15">
        <v>3.58</v>
      </c>
      <c r="C31" s="16">
        <f t="shared" si="2"/>
        <v>2.148</v>
      </c>
      <c r="D31" s="18">
        <f t="shared" si="3"/>
        <v>8592</v>
      </c>
      <c r="E31" s="26">
        <f t="shared" si="4"/>
        <v>6200</v>
      </c>
      <c r="F31" s="18">
        <f t="shared" si="5"/>
        <v>2392</v>
      </c>
      <c r="G31" s="18">
        <f t="shared" si="6"/>
        <v>29840</v>
      </c>
      <c r="H31" s="18">
        <f t="shared" si="7"/>
        <v>0</v>
      </c>
      <c r="I31" s="18">
        <f t="shared" si="8"/>
        <v>0</v>
      </c>
      <c r="J31" s="18"/>
      <c r="K31" s="18">
        <f t="shared" si="9"/>
        <v>0</v>
      </c>
      <c r="L31" s="18">
        <f t="shared" si="10"/>
        <v>0</v>
      </c>
    </row>
    <row r="32" spans="1:12" ht="12.75">
      <c r="A32" s="14" t="s">
        <v>31</v>
      </c>
      <c r="B32" s="15">
        <v>1.82</v>
      </c>
      <c r="C32" s="16">
        <f t="shared" si="2"/>
        <v>1.092</v>
      </c>
      <c r="D32" s="18">
        <f t="shared" si="3"/>
        <v>4368</v>
      </c>
      <c r="E32" s="26">
        <f t="shared" si="4"/>
        <v>6000</v>
      </c>
      <c r="F32" s="18">
        <f t="shared" si="5"/>
        <v>-1632</v>
      </c>
      <c r="G32" s="18">
        <f t="shared" si="6"/>
        <v>28208</v>
      </c>
      <c r="H32" s="18">
        <f t="shared" si="7"/>
        <v>0</v>
      </c>
      <c r="I32" s="18">
        <f t="shared" si="8"/>
        <v>0</v>
      </c>
      <c r="J32" s="18"/>
      <c r="K32" s="18">
        <f t="shared" si="9"/>
        <v>0</v>
      </c>
      <c r="L32" s="18">
        <f t="shared" si="10"/>
        <v>0</v>
      </c>
    </row>
    <row r="33" spans="1:12" ht="12.75">
      <c r="A33" s="14" t="s">
        <v>2</v>
      </c>
      <c r="B33" s="15">
        <v>2.17</v>
      </c>
      <c r="C33" s="16">
        <f t="shared" si="2"/>
        <v>1.3019999999999998</v>
      </c>
      <c r="D33" s="18">
        <f t="shared" si="3"/>
        <v>5207.999999999999</v>
      </c>
      <c r="E33" s="26">
        <f t="shared" si="4"/>
        <v>6200</v>
      </c>
      <c r="F33" s="18">
        <f t="shared" si="5"/>
        <v>-992.0000000000009</v>
      </c>
      <c r="G33" s="18">
        <f t="shared" si="6"/>
        <v>27216</v>
      </c>
      <c r="H33" s="18">
        <f t="shared" si="7"/>
        <v>0</v>
      </c>
      <c r="I33" s="18">
        <f t="shared" si="8"/>
        <v>0</v>
      </c>
      <c r="J33" s="18"/>
      <c r="K33" s="18">
        <f t="shared" si="9"/>
        <v>0</v>
      </c>
      <c r="L33" s="18">
        <f t="shared" si="10"/>
        <v>0</v>
      </c>
    </row>
    <row r="34" spans="1:12" ht="12.75">
      <c r="A34" s="14" t="s">
        <v>32</v>
      </c>
      <c r="B34" s="15">
        <v>0.68</v>
      </c>
      <c r="C34" s="16">
        <f t="shared" si="2"/>
        <v>0.40800000000000003</v>
      </c>
      <c r="D34" s="18">
        <f t="shared" si="3"/>
        <v>1632.0000000000002</v>
      </c>
      <c r="E34" s="26">
        <f t="shared" si="4"/>
        <v>6000</v>
      </c>
      <c r="F34" s="18">
        <f t="shared" si="5"/>
        <v>-4368</v>
      </c>
      <c r="G34" s="18">
        <f t="shared" si="6"/>
        <v>22848</v>
      </c>
      <c r="H34" s="18">
        <f t="shared" si="7"/>
        <v>0</v>
      </c>
      <c r="I34" s="18">
        <f t="shared" si="8"/>
        <v>0</v>
      </c>
      <c r="J34" s="18"/>
      <c r="K34" s="18">
        <f t="shared" si="9"/>
        <v>0</v>
      </c>
      <c r="L34" s="18">
        <f t="shared" si="10"/>
        <v>0</v>
      </c>
    </row>
    <row r="35" spans="1:12" ht="12.75">
      <c r="A35" s="14" t="s">
        <v>33</v>
      </c>
      <c r="B35" s="15">
        <v>0.13</v>
      </c>
      <c r="C35" s="16">
        <f t="shared" si="2"/>
        <v>0.078</v>
      </c>
      <c r="D35" s="18">
        <f t="shared" si="3"/>
        <v>312</v>
      </c>
      <c r="E35" s="26">
        <f t="shared" si="4"/>
        <v>6200</v>
      </c>
      <c r="F35" s="18">
        <f t="shared" si="5"/>
        <v>-5888</v>
      </c>
      <c r="G35" s="18">
        <f t="shared" si="6"/>
        <v>16960</v>
      </c>
      <c r="H35" s="18">
        <f t="shared" si="7"/>
        <v>0</v>
      </c>
      <c r="I35" s="18">
        <f t="shared" si="8"/>
        <v>0</v>
      </c>
      <c r="J35" s="18"/>
      <c r="K35" s="18">
        <f t="shared" si="9"/>
        <v>0</v>
      </c>
      <c r="L35" s="18">
        <f t="shared" si="10"/>
        <v>0</v>
      </c>
    </row>
    <row r="36" spans="1:12" ht="12.75">
      <c r="A36" s="14" t="s">
        <v>34</v>
      </c>
      <c r="B36" s="15">
        <v>7.58</v>
      </c>
      <c r="C36" s="16">
        <f t="shared" si="2"/>
        <v>4.548</v>
      </c>
      <c r="D36" s="18">
        <f t="shared" si="3"/>
        <v>18192</v>
      </c>
      <c r="E36" s="26">
        <f t="shared" si="4"/>
        <v>6200</v>
      </c>
      <c r="F36" s="18">
        <f t="shared" si="5"/>
        <v>11992</v>
      </c>
      <c r="G36" s="18">
        <f t="shared" si="6"/>
        <v>28952</v>
      </c>
      <c r="H36" s="18">
        <f t="shared" si="7"/>
        <v>0</v>
      </c>
      <c r="I36" s="18">
        <f t="shared" si="8"/>
        <v>0</v>
      </c>
      <c r="J36" s="18"/>
      <c r="K36" s="18">
        <f t="shared" si="9"/>
        <v>0</v>
      </c>
      <c r="L36" s="18">
        <f t="shared" si="10"/>
        <v>0</v>
      </c>
    </row>
    <row r="37" spans="1:12" ht="12.75">
      <c r="A37" s="14" t="s">
        <v>35</v>
      </c>
      <c r="B37" s="15">
        <v>2.95</v>
      </c>
      <c r="C37" s="16">
        <f t="shared" si="2"/>
        <v>1.77</v>
      </c>
      <c r="D37" s="18">
        <f t="shared" si="3"/>
        <v>7080</v>
      </c>
      <c r="E37" s="26">
        <f t="shared" si="4"/>
        <v>6000</v>
      </c>
      <c r="F37" s="18">
        <f t="shared" si="5"/>
        <v>1080</v>
      </c>
      <c r="G37" s="18">
        <f t="shared" si="6"/>
        <v>30000</v>
      </c>
      <c r="H37" s="18">
        <f t="shared" si="7"/>
        <v>32</v>
      </c>
      <c r="I37" s="18">
        <f t="shared" si="8"/>
        <v>32</v>
      </c>
      <c r="J37" s="18"/>
      <c r="K37" s="18">
        <f t="shared" si="9"/>
        <v>0</v>
      </c>
      <c r="L37" s="18">
        <f t="shared" si="10"/>
        <v>0</v>
      </c>
    </row>
    <row r="38" spans="1:12" ht="12.75">
      <c r="A38" s="14" t="s">
        <v>36</v>
      </c>
      <c r="B38" s="15">
        <v>3.62</v>
      </c>
      <c r="C38" s="16">
        <f t="shared" si="2"/>
        <v>2.172</v>
      </c>
      <c r="D38" s="18">
        <f t="shared" si="3"/>
        <v>8688</v>
      </c>
      <c r="E38" s="26">
        <f t="shared" si="4"/>
        <v>6200</v>
      </c>
      <c r="F38" s="18">
        <f t="shared" si="5"/>
        <v>2488</v>
      </c>
      <c r="G38" s="18">
        <f t="shared" si="6"/>
        <v>30000</v>
      </c>
      <c r="H38" s="18">
        <f t="shared" si="7"/>
        <v>2488</v>
      </c>
      <c r="I38" s="18">
        <f t="shared" si="8"/>
        <v>2520</v>
      </c>
      <c r="J38" s="18"/>
      <c r="K38" s="18">
        <f t="shared" si="9"/>
        <v>0</v>
      </c>
      <c r="L38" s="18">
        <f t="shared" si="10"/>
        <v>0</v>
      </c>
    </row>
    <row r="39" spans="1:12" ht="12.75">
      <c r="A39" s="14" t="s">
        <v>37</v>
      </c>
      <c r="B39" s="15">
        <v>8.81</v>
      </c>
      <c r="C39" s="16">
        <f t="shared" si="2"/>
        <v>5.2860000000000005</v>
      </c>
      <c r="D39" s="18">
        <f t="shared" si="3"/>
        <v>21144.000000000004</v>
      </c>
      <c r="E39" s="26">
        <f t="shared" si="4"/>
        <v>6000</v>
      </c>
      <c r="F39" s="18">
        <f t="shared" si="5"/>
        <v>15144.000000000004</v>
      </c>
      <c r="G39" s="18">
        <f t="shared" si="6"/>
        <v>30000</v>
      </c>
      <c r="H39" s="18">
        <f t="shared" si="7"/>
        <v>15144</v>
      </c>
      <c r="I39" s="18">
        <f t="shared" si="8"/>
        <v>17664</v>
      </c>
      <c r="J39" s="18"/>
      <c r="K39" s="18">
        <f t="shared" si="9"/>
        <v>0</v>
      </c>
      <c r="L39" s="18">
        <f t="shared" si="10"/>
        <v>0</v>
      </c>
    </row>
    <row r="40" spans="1:12" ht="12.75">
      <c r="A40" s="14" t="s">
        <v>38</v>
      </c>
      <c r="B40" s="15">
        <v>5.18</v>
      </c>
      <c r="C40" s="16">
        <f t="shared" si="2"/>
        <v>3.1079999999999997</v>
      </c>
      <c r="D40" s="18">
        <f t="shared" si="3"/>
        <v>12431.999999999998</v>
      </c>
      <c r="E40" s="26">
        <f t="shared" si="4"/>
        <v>6200</v>
      </c>
      <c r="F40" s="18">
        <f t="shared" si="5"/>
        <v>6231.999999999998</v>
      </c>
      <c r="G40" s="18">
        <f t="shared" si="6"/>
        <v>30000</v>
      </c>
      <c r="H40" s="18">
        <f t="shared" si="7"/>
        <v>6232</v>
      </c>
      <c r="I40" s="18">
        <f t="shared" si="8"/>
        <v>23896</v>
      </c>
      <c r="J40" s="18"/>
      <c r="K40" s="18">
        <f t="shared" si="9"/>
        <v>0</v>
      </c>
      <c r="L40" s="18">
        <f t="shared" si="10"/>
        <v>0</v>
      </c>
    </row>
    <row r="41" spans="1:12" ht="12.75">
      <c r="A41" s="14"/>
      <c r="B41" s="15"/>
      <c r="C41" s="16"/>
      <c r="D41" s="18"/>
      <c r="E41" s="26"/>
      <c r="F41" s="18"/>
      <c r="G41" s="18"/>
      <c r="H41" s="18"/>
      <c r="I41" s="18"/>
      <c r="J41" s="18"/>
      <c r="K41" s="18"/>
      <c r="L41" s="18"/>
    </row>
    <row r="42" spans="1:12" ht="12.75">
      <c r="A42" s="14" t="s">
        <v>55</v>
      </c>
      <c r="B42" s="38">
        <f>SUM(B29:B40)</f>
        <v>41.190000000000005</v>
      </c>
      <c r="C42" s="37">
        <f>SUM(C29:C40)</f>
        <v>24.714000000000002</v>
      </c>
      <c r="D42" s="28">
        <f>SUM(D29:D40)</f>
        <v>98856</v>
      </c>
      <c r="E42" s="26"/>
      <c r="F42" s="17"/>
      <c r="G42" s="18"/>
      <c r="H42" s="18"/>
      <c r="I42" s="18"/>
      <c r="J42" s="18"/>
      <c r="K42" s="18"/>
      <c r="L42" s="18"/>
    </row>
    <row r="43" spans="1:12" ht="12.75">
      <c r="A43" s="5"/>
      <c r="B43" s="15"/>
      <c r="C43" s="16"/>
      <c r="D43" s="17"/>
      <c r="E43" s="5"/>
      <c r="F43" s="17"/>
      <c r="G43" s="18"/>
      <c r="H43" s="18"/>
      <c r="I43" s="18"/>
      <c r="J43" s="18"/>
      <c r="K43" s="18"/>
      <c r="L43" s="18"/>
    </row>
    <row r="44" spans="1:12" ht="12.75">
      <c r="A44" s="5" t="s">
        <v>18</v>
      </c>
      <c r="B44" s="15"/>
      <c r="D44" s="28"/>
      <c r="E44" s="34">
        <f>SUM(E29:E40)</f>
        <v>73000</v>
      </c>
      <c r="F44" s="17"/>
      <c r="G44" s="18"/>
      <c r="H44" s="18"/>
      <c r="I44" s="18"/>
      <c r="J44" s="18"/>
      <c r="K44" s="18"/>
      <c r="L44" s="18"/>
    </row>
    <row r="45" spans="1:12" ht="12.75">
      <c r="A45" s="5" t="s">
        <v>19</v>
      </c>
      <c r="B45" s="15"/>
      <c r="C45" s="16"/>
      <c r="D45" s="28"/>
      <c r="E45" s="34">
        <f>E44-L40</f>
        <v>73000</v>
      </c>
      <c r="F45" s="17"/>
      <c r="G45" s="18"/>
      <c r="H45" s="18"/>
      <c r="I45" s="18"/>
      <c r="J45" s="18"/>
      <c r="K45" s="18"/>
      <c r="L45" s="18"/>
    </row>
    <row r="46" spans="1:12" ht="12.75">
      <c r="A46" s="5" t="s">
        <v>20</v>
      </c>
      <c r="B46" s="15"/>
      <c r="C46" s="16"/>
      <c r="D46" s="27"/>
      <c r="E46" s="27">
        <f>E45/E44</f>
        <v>1</v>
      </c>
      <c r="F46" s="17"/>
      <c r="G46" s="18"/>
      <c r="H46" s="18"/>
      <c r="I46" s="18"/>
      <c r="J46" s="18"/>
      <c r="K46" s="18"/>
      <c r="L46" s="18"/>
    </row>
    <row r="47" spans="1:12" ht="12.75">
      <c r="A47" s="5" t="s">
        <v>21</v>
      </c>
      <c r="B47" s="15"/>
      <c r="C47" s="16"/>
      <c r="D47" s="27"/>
      <c r="E47" s="36">
        <f>I40/E44</f>
        <v>0.3273424657534247</v>
      </c>
      <c r="F47" s="17"/>
      <c r="G47" s="18"/>
      <c r="H47" s="18"/>
      <c r="I47" s="18"/>
      <c r="J47" s="18"/>
      <c r="K47" s="18"/>
      <c r="L47" s="18"/>
    </row>
    <row r="48" spans="1:12" ht="12.75">
      <c r="A48" s="5" t="s">
        <v>24</v>
      </c>
      <c r="B48" s="15"/>
      <c r="C48" s="16"/>
      <c r="D48" s="27"/>
      <c r="E48" s="36">
        <f>I40/D42</f>
        <v>0.24172533786517764</v>
      </c>
      <c r="F48" s="17"/>
      <c r="G48" s="18"/>
      <c r="H48" s="18"/>
      <c r="I48" s="18"/>
      <c r="J48" s="18"/>
      <c r="K48" s="18"/>
      <c r="L48" s="18"/>
    </row>
  </sheetData>
  <sheetProtection/>
  <mergeCells count="7">
    <mergeCell ref="A1:L1"/>
    <mergeCell ref="A2:L2"/>
    <mergeCell ref="A11:D11"/>
    <mergeCell ref="A4:D4"/>
    <mergeCell ref="F4:H4"/>
    <mergeCell ref="K11:L11"/>
    <mergeCell ref="H11:I1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K4" sqref="K4:K5"/>
    </sheetView>
  </sheetViews>
  <sheetFormatPr defaultColWidth="9.00390625" defaultRowHeight="12.75"/>
  <cols>
    <col min="1" max="3" width="9.625" style="0" customWidth="1"/>
    <col min="6" max="6" width="11.625" style="0" customWidth="1"/>
    <col min="8" max="8" width="9.625" style="0" customWidth="1"/>
    <col min="10" max="10" width="1.625" style="0" customWidth="1"/>
  </cols>
  <sheetData>
    <row r="1" spans="1:12" ht="30.75">
      <c r="A1" s="104" t="str">
        <f>MODL87!A1</f>
        <v>Wimberley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3.25">
      <c r="A2" s="105" t="s">
        <v>62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107" t="s">
        <v>87</v>
      </c>
      <c r="B4" s="107"/>
      <c r="C4" s="107"/>
      <c r="D4" s="107"/>
      <c r="E4" s="1"/>
      <c r="F4" s="107" t="s">
        <v>86</v>
      </c>
      <c r="G4" s="107"/>
      <c r="H4" s="107"/>
      <c r="I4" s="1"/>
      <c r="J4" s="1"/>
      <c r="K4" s="103" t="s">
        <v>148</v>
      </c>
      <c r="L4" s="1"/>
    </row>
    <row r="5" spans="1:12" ht="15.75">
      <c r="A5" s="19" t="s">
        <v>0</v>
      </c>
      <c r="B5" s="20"/>
      <c r="C5" s="24">
        <f>MODL87!C5</f>
        <v>4000</v>
      </c>
      <c r="D5" s="61" t="s">
        <v>101</v>
      </c>
      <c r="E5" s="20"/>
      <c r="F5" s="43" t="s">
        <v>78</v>
      </c>
      <c r="G5" s="45">
        <f>MODL87!G5</f>
        <v>4</v>
      </c>
      <c r="H5" s="43" t="s">
        <v>99</v>
      </c>
      <c r="I5" s="30"/>
      <c r="J5" s="30"/>
      <c r="K5" s="30" t="s">
        <v>149</v>
      </c>
      <c r="L5" s="31"/>
    </row>
    <row r="6" spans="1:12" ht="15.75">
      <c r="A6" s="19" t="s">
        <v>1</v>
      </c>
      <c r="B6" s="20"/>
      <c r="C6" s="24">
        <f>MODL87!C6</f>
        <v>30000</v>
      </c>
      <c r="D6" s="62" t="s">
        <v>102</v>
      </c>
      <c r="E6" s="19"/>
      <c r="F6" s="43" t="s">
        <v>79</v>
      </c>
      <c r="G6" s="46">
        <f>MODL87!G6</f>
        <v>50</v>
      </c>
      <c r="H6" s="43" t="s">
        <v>100</v>
      </c>
      <c r="I6" s="20"/>
      <c r="J6" s="20"/>
      <c r="K6" s="33"/>
      <c r="L6" s="33"/>
    </row>
    <row r="7" spans="1:12" ht="15.75">
      <c r="A7" s="19" t="s">
        <v>93</v>
      </c>
      <c r="B7" s="20"/>
      <c r="C7" s="67">
        <f>MODL87!C7</f>
        <v>4000</v>
      </c>
      <c r="D7" s="62" t="s">
        <v>102</v>
      </c>
      <c r="E7" s="4"/>
      <c r="F7" s="32"/>
      <c r="G7" s="29"/>
      <c r="H7" s="43"/>
      <c r="I7" s="20"/>
      <c r="J7" s="20"/>
      <c r="K7" s="33"/>
      <c r="L7" s="33"/>
    </row>
    <row r="8" spans="1:12" ht="15.75">
      <c r="A8" s="4" t="s">
        <v>94</v>
      </c>
      <c r="B8" s="20"/>
      <c r="C8" s="57"/>
      <c r="D8" s="47">
        <f>MODL87!D8</f>
        <v>1</v>
      </c>
      <c r="E8" s="4"/>
      <c r="H8" s="93" t="s">
        <v>134</v>
      </c>
      <c r="I8" s="93"/>
      <c r="J8" s="62"/>
      <c r="K8" s="77">
        <f>MODL87!K8</f>
        <v>0</v>
      </c>
      <c r="L8" s="71" t="s">
        <v>135</v>
      </c>
    </row>
    <row r="9" spans="1:12" ht="15.75">
      <c r="A9" s="4"/>
      <c r="B9" s="20"/>
      <c r="C9" s="57"/>
      <c r="D9" s="22"/>
      <c r="E9" s="4"/>
      <c r="F9" s="56"/>
      <c r="G9" s="60"/>
      <c r="H9" s="60" t="s">
        <v>95</v>
      </c>
      <c r="I9" s="60"/>
      <c r="J9" s="95"/>
      <c r="K9" s="97">
        <f>MODL87!K9</f>
        <v>0</v>
      </c>
      <c r="L9" s="43" t="s">
        <v>101</v>
      </c>
    </row>
    <row r="10" spans="1:12" ht="15.75">
      <c r="A10" s="4"/>
      <c r="B10" s="20"/>
      <c r="C10" s="57"/>
      <c r="D10" s="22"/>
      <c r="E10" s="4"/>
      <c r="F10" s="56"/>
      <c r="G10" s="58"/>
      <c r="H10" s="43"/>
      <c r="I10" s="47"/>
      <c r="J10" s="47"/>
      <c r="K10" s="33"/>
      <c r="L10" s="33"/>
    </row>
    <row r="11" spans="1:12" ht="15.75">
      <c r="A11" s="106" t="s">
        <v>26</v>
      </c>
      <c r="B11" s="106"/>
      <c r="C11" s="106"/>
      <c r="D11" s="106"/>
      <c r="E11" s="19"/>
      <c r="F11" s="35" t="s">
        <v>92</v>
      </c>
      <c r="G11" s="29"/>
      <c r="H11" s="108" t="s">
        <v>96</v>
      </c>
      <c r="I11" s="108"/>
      <c r="K11" s="108" t="s">
        <v>91</v>
      </c>
      <c r="L11" s="108"/>
    </row>
    <row r="12" spans="1:12" ht="12.75">
      <c r="A12" s="4" t="s">
        <v>28</v>
      </c>
      <c r="B12" s="5"/>
      <c r="C12" s="25">
        <f>IF(G28&lt;$C$7,$G$5*$G$6*$D$8,$G$5*$G$6+K12)</f>
        <v>200</v>
      </c>
      <c r="D12" s="33" t="s">
        <v>17</v>
      </c>
      <c r="E12" s="6"/>
      <c r="F12" s="33">
        <v>31</v>
      </c>
      <c r="G12" s="3"/>
      <c r="H12" s="64">
        <f>MODL87!H12</f>
        <v>0</v>
      </c>
      <c r="I12" s="65" t="s">
        <v>97</v>
      </c>
      <c r="J12" s="3"/>
      <c r="K12" s="59">
        <f aca="true" t="shared" si="0" ref="K12:K23">IF(K$8&gt;0,IF(H12=0,0,(IF((H12*F12/7)&gt;0.8*B29,MAX(($K$9*(H12*F12/7-0.8*B29)/12*7.5/F12)/0.9-0.9*G$5*G$6,0),0))),IF(H12=0,0,(IF((H12*F12/7)&gt;0.8*B29,($K$9*(H12*F12/7-0.8*B29)/12*7.5/F12)/0.9,0))))</f>
        <v>0</v>
      </c>
      <c r="L12" s="33" t="s">
        <v>17</v>
      </c>
    </row>
    <row r="13" spans="1:12" ht="12.75">
      <c r="A13" s="14" t="s">
        <v>29</v>
      </c>
      <c r="B13" s="5"/>
      <c r="C13" s="25">
        <f aca="true" t="shared" si="1" ref="C13:C23">IF(G29&lt;$C$7,$G$5*$G$6*$D$8,$G$5*$G$6+K13)</f>
        <v>200</v>
      </c>
      <c r="D13" s="33" t="s">
        <v>17</v>
      </c>
      <c r="E13" s="6"/>
      <c r="F13" s="33">
        <v>28</v>
      </c>
      <c r="G13" s="9"/>
      <c r="H13" s="64">
        <f>MODL87!H13</f>
        <v>0</v>
      </c>
      <c r="I13" s="65" t="s">
        <v>97</v>
      </c>
      <c r="J13" s="3"/>
      <c r="K13" s="59">
        <f t="shared" si="0"/>
        <v>0</v>
      </c>
      <c r="L13" s="33" t="s">
        <v>17</v>
      </c>
    </row>
    <row r="14" spans="1:12" ht="12.75">
      <c r="A14" s="14" t="s">
        <v>30</v>
      </c>
      <c r="B14" s="5"/>
      <c r="C14" s="25">
        <f t="shared" si="1"/>
        <v>200</v>
      </c>
      <c r="D14" s="33" t="s">
        <v>17</v>
      </c>
      <c r="E14" s="6"/>
      <c r="F14" s="33">
        <v>31</v>
      </c>
      <c r="G14" s="9"/>
      <c r="H14" s="64">
        <f>MODL87!H14</f>
        <v>0.2</v>
      </c>
      <c r="I14" s="65" t="s">
        <v>97</v>
      </c>
      <c r="J14" s="3"/>
      <c r="K14" s="59">
        <f t="shared" si="0"/>
        <v>0</v>
      </c>
      <c r="L14" s="33" t="s">
        <v>17</v>
      </c>
    </row>
    <row r="15" spans="1:12" ht="12.75">
      <c r="A15" s="14" t="s">
        <v>31</v>
      </c>
      <c r="B15" s="5"/>
      <c r="C15" s="25">
        <f t="shared" si="1"/>
        <v>200</v>
      </c>
      <c r="D15" s="33" t="s">
        <v>17</v>
      </c>
      <c r="E15" s="6"/>
      <c r="F15" s="33">
        <v>30</v>
      </c>
      <c r="G15" s="9"/>
      <c r="H15" s="64">
        <f>MODL87!H15</f>
        <v>0.5</v>
      </c>
      <c r="I15" s="65" t="s">
        <v>97</v>
      </c>
      <c r="J15" s="3"/>
      <c r="K15" s="59">
        <f t="shared" si="0"/>
        <v>0</v>
      </c>
      <c r="L15" s="33" t="s">
        <v>17</v>
      </c>
    </row>
    <row r="16" spans="1:12" ht="12.75">
      <c r="A16" s="14" t="s">
        <v>2</v>
      </c>
      <c r="B16" s="5"/>
      <c r="C16" s="25">
        <f t="shared" si="1"/>
        <v>200</v>
      </c>
      <c r="D16" s="33" t="s">
        <v>17</v>
      </c>
      <c r="E16" s="6"/>
      <c r="F16" s="33">
        <v>31</v>
      </c>
      <c r="G16" s="9"/>
      <c r="H16" s="64">
        <f>MODL87!H16</f>
        <v>0.75</v>
      </c>
      <c r="I16" s="65" t="s">
        <v>97</v>
      </c>
      <c r="J16" s="3"/>
      <c r="K16" s="59">
        <f t="shared" si="0"/>
        <v>0</v>
      </c>
      <c r="L16" s="33" t="s">
        <v>17</v>
      </c>
    </row>
    <row r="17" spans="1:12" ht="12.75">
      <c r="A17" s="14" t="s">
        <v>32</v>
      </c>
      <c r="B17" s="5"/>
      <c r="C17" s="25">
        <f t="shared" si="1"/>
        <v>200</v>
      </c>
      <c r="D17" s="33" t="s">
        <v>17</v>
      </c>
      <c r="E17" s="6"/>
      <c r="F17" s="33">
        <v>30</v>
      </c>
      <c r="G17" s="9"/>
      <c r="H17" s="64">
        <f>MODL87!H17</f>
        <v>1</v>
      </c>
      <c r="I17" s="65" t="s">
        <v>97</v>
      </c>
      <c r="J17" s="3"/>
      <c r="K17" s="59">
        <f t="shared" si="0"/>
        <v>0</v>
      </c>
      <c r="L17" s="33" t="s">
        <v>17</v>
      </c>
    </row>
    <row r="18" spans="1:12" ht="12.75">
      <c r="A18" s="14" t="s">
        <v>33</v>
      </c>
      <c r="B18" s="5"/>
      <c r="C18" s="25">
        <f t="shared" si="1"/>
        <v>200</v>
      </c>
      <c r="D18" s="33" t="s">
        <v>17</v>
      </c>
      <c r="E18" s="6"/>
      <c r="F18" s="33">
        <v>31</v>
      </c>
      <c r="G18" s="9"/>
      <c r="H18" s="64">
        <f>MODL87!H18</f>
        <v>1</v>
      </c>
      <c r="I18" s="65" t="s">
        <v>97</v>
      </c>
      <c r="J18" s="3"/>
      <c r="K18" s="59">
        <f t="shared" si="0"/>
        <v>0</v>
      </c>
      <c r="L18" s="33" t="s">
        <v>17</v>
      </c>
    </row>
    <row r="19" spans="1:12" ht="12.75">
      <c r="A19" s="14" t="s">
        <v>34</v>
      </c>
      <c r="B19" s="5"/>
      <c r="C19" s="25">
        <f t="shared" si="1"/>
        <v>200</v>
      </c>
      <c r="D19" s="33" t="s">
        <v>17</v>
      </c>
      <c r="E19" s="6"/>
      <c r="F19" s="33">
        <v>31</v>
      </c>
      <c r="G19" s="9"/>
      <c r="H19" s="64">
        <f>MODL87!H19</f>
        <v>1</v>
      </c>
      <c r="I19" s="65" t="s">
        <v>97</v>
      </c>
      <c r="J19" s="3"/>
      <c r="K19" s="59">
        <f t="shared" si="0"/>
        <v>0</v>
      </c>
      <c r="L19" s="33" t="s">
        <v>17</v>
      </c>
    </row>
    <row r="20" spans="1:12" ht="12.75">
      <c r="A20" s="14" t="s">
        <v>35</v>
      </c>
      <c r="B20" s="5"/>
      <c r="C20" s="25">
        <f t="shared" si="1"/>
        <v>200</v>
      </c>
      <c r="D20" s="33" t="s">
        <v>17</v>
      </c>
      <c r="E20" s="9"/>
      <c r="F20" s="33">
        <v>30</v>
      </c>
      <c r="G20" s="9"/>
      <c r="H20" s="64">
        <f>MODL87!H20</f>
        <v>0.75</v>
      </c>
      <c r="I20" s="65" t="s">
        <v>97</v>
      </c>
      <c r="J20" s="3"/>
      <c r="K20" s="59">
        <f t="shared" si="0"/>
        <v>0</v>
      </c>
      <c r="L20" s="33" t="s">
        <v>17</v>
      </c>
    </row>
    <row r="21" spans="1:12" ht="12.75">
      <c r="A21" s="14" t="s">
        <v>36</v>
      </c>
      <c r="B21" s="5"/>
      <c r="C21" s="25">
        <f t="shared" si="1"/>
        <v>200</v>
      </c>
      <c r="D21" s="33" t="s">
        <v>17</v>
      </c>
      <c r="E21" s="9"/>
      <c r="F21" s="33">
        <v>31</v>
      </c>
      <c r="G21" s="9"/>
      <c r="H21" s="64">
        <f>MODL87!H21</f>
        <v>0.5</v>
      </c>
      <c r="I21" s="65" t="s">
        <v>97</v>
      </c>
      <c r="J21" s="3"/>
      <c r="K21" s="59">
        <f t="shared" si="0"/>
        <v>0</v>
      </c>
      <c r="L21" s="33" t="s">
        <v>17</v>
      </c>
    </row>
    <row r="22" spans="1:12" ht="12.75">
      <c r="A22" s="14" t="s">
        <v>37</v>
      </c>
      <c r="B22" s="5"/>
      <c r="C22" s="25">
        <f t="shared" si="1"/>
        <v>200</v>
      </c>
      <c r="D22" s="33" t="s">
        <v>17</v>
      </c>
      <c r="E22" s="9"/>
      <c r="F22" s="33">
        <v>30</v>
      </c>
      <c r="G22" s="9"/>
      <c r="H22" s="64">
        <f>MODL87!H22</f>
        <v>0.2</v>
      </c>
      <c r="I22" s="65" t="s">
        <v>97</v>
      </c>
      <c r="J22" s="3"/>
      <c r="K22" s="59">
        <f t="shared" si="0"/>
        <v>0</v>
      </c>
      <c r="L22" s="33" t="s">
        <v>17</v>
      </c>
    </row>
    <row r="23" spans="1:12" ht="12.75">
      <c r="A23" s="14" t="s">
        <v>38</v>
      </c>
      <c r="B23" s="5"/>
      <c r="C23" s="25">
        <f t="shared" si="1"/>
        <v>200</v>
      </c>
      <c r="D23" s="33" t="s">
        <v>17</v>
      </c>
      <c r="E23" s="9"/>
      <c r="F23" s="33">
        <v>31</v>
      </c>
      <c r="G23" s="9"/>
      <c r="H23" s="64">
        <f>MODL87!H23</f>
        <v>0</v>
      </c>
      <c r="I23" s="65" t="s">
        <v>97</v>
      </c>
      <c r="J23" s="3"/>
      <c r="K23" s="59">
        <f t="shared" si="0"/>
        <v>0</v>
      </c>
      <c r="L23" s="33" t="s">
        <v>17</v>
      </c>
    </row>
    <row r="24" spans="1:12" ht="12.75">
      <c r="A24" s="2"/>
      <c r="B24" s="7"/>
      <c r="C24" s="7"/>
      <c r="D24" s="7"/>
      <c r="E24" s="7"/>
      <c r="F24" s="8"/>
      <c r="G24" s="7"/>
      <c r="H24" s="9"/>
      <c r="I24" s="9"/>
      <c r="J24" s="9"/>
      <c r="K24" s="9"/>
      <c r="L24" s="9"/>
    </row>
    <row r="25" spans="1:12" ht="12.75">
      <c r="A25" s="2"/>
      <c r="B25" s="8" t="str">
        <f>A1</f>
        <v>Wimberley</v>
      </c>
      <c r="C25" s="8" t="s">
        <v>5</v>
      </c>
      <c r="D25" s="8" t="s">
        <v>8</v>
      </c>
      <c r="E25" s="8" t="s">
        <v>8</v>
      </c>
      <c r="F25" s="8" t="s">
        <v>23</v>
      </c>
      <c r="G25" s="8" t="s">
        <v>8</v>
      </c>
      <c r="H25" s="7"/>
      <c r="I25" s="8" t="s">
        <v>8</v>
      </c>
      <c r="J25" s="8"/>
      <c r="K25" s="8" t="s">
        <v>16</v>
      </c>
      <c r="L25" s="8" t="s">
        <v>8</v>
      </c>
    </row>
    <row r="26" spans="1:12" ht="12.75">
      <c r="A26" s="2"/>
      <c r="B26" s="8" t="s">
        <v>3</v>
      </c>
      <c r="C26" s="8" t="s">
        <v>105</v>
      </c>
      <c r="D26" s="8" t="s">
        <v>9</v>
      </c>
      <c r="E26" s="8" t="s">
        <v>11</v>
      </c>
      <c r="F26" s="8" t="s">
        <v>12</v>
      </c>
      <c r="G26" s="8" t="s">
        <v>13</v>
      </c>
      <c r="H26" s="8" t="s">
        <v>15</v>
      </c>
      <c r="I26" s="8" t="s">
        <v>15</v>
      </c>
      <c r="J26" s="8"/>
      <c r="K26" s="8" t="s">
        <v>6</v>
      </c>
      <c r="L26" s="8" t="s">
        <v>16</v>
      </c>
    </row>
    <row r="27" spans="1:12" ht="13.5" thickBot="1">
      <c r="A27" s="10" t="s">
        <v>27</v>
      </c>
      <c r="B27" s="8" t="s">
        <v>4</v>
      </c>
      <c r="C27" s="8" t="s">
        <v>7</v>
      </c>
      <c r="D27" s="8" t="s">
        <v>10</v>
      </c>
      <c r="E27" s="8" t="s">
        <v>10</v>
      </c>
      <c r="F27" s="8" t="s">
        <v>10</v>
      </c>
      <c r="G27" s="8" t="s">
        <v>14</v>
      </c>
      <c r="H27" s="8" t="s">
        <v>10</v>
      </c>
      <c r="I27" s="8" t="s">
        <v>10</v>
      </c>
      <c r="J27" s="8"/>
      <c r="K27" s="8" t="s">
        <v>10</v>
      </c>
      <c r="L27" s="8" t="s">
        <v>10</v>
      </c>
    </row>
    <row r="28" spans="1:12" ht="13.5" thickTop="1">
      <c r="A28" s="11"/>
      <c r="B28" s="11"/>
      <c r="C28" s="11"/>
      <c r="D28" s="12" t="s">
        <v>71</v>
      </c>
      <c r="E28" s="11"/>
      <c r="F28" s="11"/>
      <c r="G28" s="13">
        <f>MODL01!G40</f>
        <v>30000</v>
      </c>
      <c r="H28" s="11"/>
      <c r="I28" s="11"/>
      <c r="J28" s="11"/>
      <c r="K28" s="11"/>
      <c r="L28" s="11"/>
    </row>
    <row r="29" spans="1:12" ht="12.75">
      <c r="A29" s="14" t="s">
        <v>28</v>
      </c>
      <c r="B29" s="15">
        <v>1.05</v>
      </c>
      <c r="C29" s="16">
        <f>B29*0.6</f>
        <v>0.63</v>
      </c>
      <c r="D29" s="18">
        <f>C29*$C$5</f>
        <v>2520</v>
      </c>
      <c r="E29" s="26">
        <f>C12*F12</f>
        <v>6200</v>
      </c>
      <c r="F29" s="18">
        <f>D29-E29</f>
        <v>-3680</v>
      </c>
      <c r="G29" s="18">
        <f>IF((G28+F29)&lt;2000,G28+K29+F29,MIN($C$6,+G28+F29))</f>
        <v>26320</v>
      </c>
      <c r="H29" s="18">
        <f>IF((G28+F29)&gt;$C$6,G28+F29-$C$6,0)</f>
        <v>0</v>
      </c>
      <c r="I29" s="18">
        <v>0</v>
      </c>
      <c r="J29" s="18"/>
      <c r="K29" s="18">
        <f>IF((G28+F29)&lt;2000,(INT((ABS(G28+F29))/2000)+1)*2000,0)</f>
        <v>0</v>
      </c>
      <c r="L29" s="18">
        <f>K29</f>
        <v>0</v>
      </c>
    </row>
    <row r="30" spans="1:12" ht="12.75">
      <c r="A30" s="14" t="s">
        <v>29</v>
      </c>
      <c r="B30" s="15">
        <v>0.7</v>
      </c>
      <c r="C30" s="16">
        <f aca="true" t="shared" si="2" ref="C30:C40">B30*0.6</f>
        <v>0.42</v>
      </c>
      <c r="D30" s="18">
        <f aca="true" t="shared" si="3" ref="D30:D40">C30*$C$5</f>
        <v>1680</v>
      </c>
      <c r="E30" s="26">
        <f aca="true" t="shared" si="4" ref="E30:E40">C13*F13</f>
        <v>5600</v>
      </c>
      <c r="F30" s="18">
        <f aca="true" t="shared" si="5" ref="F30:F40">D30-E30</f>
        <v>-3920</v>
      </c>
      <c r="G30" s="18">
        <f aca="true" t="shared" si="6" ref="G30:G40">IF((G29+F30)&lt;2000,G29+K30+F30,MIN($C$6,+G29+F30))</f>
        <v>22400</v>
      </c>
      <c r="H30" s="18">
        <f aca="true" t="shared" si="7" ref="H30:H40">IF((G29+F30)&gt;$C$6,G29+F30-$C$6,0)</f>
        <v>0</v>
      </c>
      <c r="I30" s="18">
        <f aca="true" t="shared" si="8" ref="I30:I40">I29+H30</f>
        <v>0</v>
      </c>
      <c r="J30" s="18"/>
      <c r="K30" s="18">
        <f aca="true" t="shared" si="9" ref="K30:K40">IF((G29+F30)&lt;2000,(INT((ABS(G29+F30))/2000)+1)*2000,0)</f>
        <v>0</v>
      </c>
      <c r="L30" s="18">
        <f aca="true" t="shared" si="10" ref="L30:L40">L29+K30</f>
        <v>0</v>
      </c>
    </row>
    <row r="31" spans="1:12" ht="12.75">
      <c r="A31" s="14" t="s">
        <v>30</v>
      </c>
      <c r="B31" s="15">
        <v>1.63</v>
      </c>
      <c r="C31" s="16">
        <f t="shared" si="2"/>
        <v>0.9779999999999999</v>
      </c>
      <c r="D31" s="18">
        <f t="shared" si="3"/>
        <v>3911.9999999999995</v>
      </c>
      <c r="E31" s="26">
        <f t="shared" si="4"/>
        <v>6200</v>
      </c>
      <c r="F31" s="18">
        <f t="shared" si="5"/>
        <v>-2288.0000000000005</v>
      </c>
      <c r="G31" s="18">
        <f t="shared" si="6"/>
        <v>20112</v>
      </c>
      <c r="H31" s="18">
        <f t="shared" si="7"/>
        <v>0</v>
      </c>
      <c r="I31" s="18">
        <f t="shared" si="8"/>
        <v>0</v>
      </c>
      <c r="J31" s="18"/>
      <c r="K31" s="18">
        <f t="shared" si="9"/>
        <v>0</v>
      </c>
      <c r="L31" s="18">
        <f t="shared" si="10"/>
        <v>0</v>
      </c>
    </row>
    <row r="32" spans="1:12" ht="12.75">
      <c r="A32" s="14" t="s">
        <v>31</v>
      </c>
      <c r="B32" s="15">
        <v>1.25</v>
      </c>
      <c r="C32" s="16">
        <f t="shared" si="2"/>
        <v>0.75</v>
      </c>
      <c r="D32" s="18">
        <f t="shared" si="3"/>
        <v>3000</v>
      </c>
      <c r="E32" s="26">
        <f t="shared" si="4"/>
        <v>6000</v>
      </c>
      <c r="F32" s="18">
        <f t="shared" si="5"/>
        <v>-3000</v>
      </c>
      <c r="G32" s="18">
        <f t="shared" si="6"/>
        <v>17112</v>
      </c>
      <c r="H32" s="18">
        <f t="shared" si="7"/>
        <v>0</v>
      </c>
      <c r="I32" s="18">
        <f t="shared" si="8"/>
        <v>0</v>
      </c>
      <c r="J32" s="18"/>
      <c r="K32" s="18">
        <f t="shared" si="9"/>
        <v>0</v>
      </c>
      <c r="L32" s="18">
        <f t="shared" si="10"/>
        <v>0</v>
      </c>
    </row>
    <row r="33" spans="1:12" ht="12.75">
      <c r="A33" s="14" t="s">
        <v>2</v>
      </c>
      <c r="B33" s="15">
        <v>1.51</v>
      </c>
      <c r="C33" s="16">
        <f t="shared" si="2"/>
        <v>0.9059999999999999</v>
      </c>
      <c r="D33" s="18">
        <f t="shared" si="3"/>
        <v>3623.9999999999995</v>
      </c>
      <c r="E33" s="26">
        <f t="shared" si="4"/>
        <v>6200</v>
      </c>
      <c r="F33" s="18">
        <f t="shared" si="5"/>
        <v>-2576.0000000000005</v>
      </c>
      <c r="G33" s="18">
        <f t="shared" si="6"/>
        <v>14536</v>
      </c>
      <c r="H33" s="18">
        <f t="shared" si="7"/>
        <v>0</v>
      </c>
      <c r="I33" s="18">
        <f t="shared" si="8"/>
        <v>0</v>
      </c>
      <c r="J33" s="18"/>
      <c r="K33" s="18">
        <f t="shared" si="9"/>
        <v>0</v>
      </c>
      <c r="L33" s="18">
        <f t="shared" si="10"/>
        <v>0</v>
      </c>
    </row>
    <row r="34" spans="1:12" ht="12.75">
      <c r="A34" s="14" t="s">
        <v>32</v>
      </c>
      <c r="B34" s="15">
        <v>7.65</v>
      </c>
      <c r="C34" s="16">
        <f t="shared" si="2"/>
        <v>4.59</v>
      </c>
      <c r="D34" s="18">
        <f t="shared" si="3"/>
        <v>18360</v>
      </c>
      <c r="E34" s="26">
        <f t="shared" si="4"/>
        <v>6000</v>
      </c>
      <c r="F34" s="18">
        <f t="shared" si="5"/>
        <v>12360</v>
      </c>
      <c r="G34" s="18">
        <f t="shared" si="6"/>
        <v>26896</v>
      </c>
      <c r="H34" s="18">
        <f t="shared" si="7"/>
        <v>0</v>
      </c>
      <c r="I34" s="18">
        <f t="shared" si="8"/>
        <v>0</v>
      </c>
      <c r="J34" s="18"/>
      <c r="K34" s="18">
        <f t="shared" si="9"/>
        <v>0</v>
      </c>
      <c r="L34" s="18">
        <f t="shared" si="10"/>
        <v>0</v>
      </c>
    </row>
    <row r="35" spans="1:12" ht="12.75">
      <c r="A35" s="14" t="s">
        <v>33</v>
      </c>
      <c r="B35" s="15">
        <v>13.24</v>
      </c>
      <c r="C35" s="16">
        <f t="shared" si="2"/>
        <v>7.944</v>
      </c>
      <c r="D35" s="18">
        <f t="shared" si="3"/>
        <v>31776</v>
      </c>
      <c r="E35" s="26">
        <f t="shared" si="4"/>
        <v>6200</v>
      </c>
      <c r="F35" s="18">
        <f t="shared" si="5"/>
        <v>25576</v>
      </c>
      <c r="G35" s="18">
        <f t="shared" si="6"/>
        <v>30000</v>
      </c>
      <c r="H35" s="18">
        <f t="shared" si="7"/>
        <v>22472</v>
      </c>
      <c r="I35" s="18">
        <f t="shared" si="8"/>
        <v>22472</v>
      </c>
      <c r="J35" s="18"/>
      <c r="K35" s="18">
        <f t="shared" si="9"/>
        <v>0</v>
      </c>
      <c r="L35" s="18">
        <f t="shared" si="10"/>
        <v>0</v>
      </c>
    </row>
    <row r="36" spans="1:12" ht="12.75">
      <c r="A36" s="14" t="s">
        <v>34</v>
      </c>
      <c r="B36" s="15">
        <v>1.75</v>
      </c>
      <c r="C36" s="16">
        <f t="shared" si="2"/>
        <v>1.05</v>
      </c>
      <c r="D36" s="18">
        <f t="shared" si="3"/>
        <v>4200</v>
      </c>
      <c r="E36" s="26">
        <f t="shared" si="4"/>
        <v>6200</v>
      </c>
      <c r="F36" s="18">
        <f t="shared" si="5"/>
        <v>-2000</v>
      </c>
      <c r="G36" s="18">
        <f t="shared" si="6"/>
        <v>28000</v>
      </c>
      <c r="H36" s="18">
        <f t="shared" si="7"/>
        <v>0</v>
      </c>
      <c r="I36" s="18">
        <f t="shared" si="8"/>
        <v>22472</v>
      </c>
      <c r="J36" s="18"/>
      <c r="K36" s="18">
        <f t="shared" si="9"/>
        <v>0</v>
      </c>
      <c r="L36" s="18">
        <f t="shared" si="10"/>
        <v>0</v>
      </c>
    </row>
    <row r="37" spans="1:12" ht="12.75">
      <c r="A37" s="14" t="s">
        <v>35</v>
      </c>
      <c r="B37" s="15">
        <v>4.7</v>
      </c>
      <c r="C37" s="16">
        <f t="shared" si="2"/>
        <v>2.82</v>
      </c>
      <c r="D37" s="18">
        <f t="shared" si="3"/>
        <v>11280</v>
      </c>
      <c r="E37" s="26">
        <f t="shared" si="4"/>
        <v>6000</v>
      </c>
      <c r="F37" s="18">
        <f t="shared" si="5"/>
        <v>5280</v>
      </c>
      <c r="G37" s="18">
        <f t="shared" si="6"/>
        <v>30000</v>
      </c>
      <c r="H37" s="18">
        <f t="shared" si="7"/>
        <v>3280</v>
      </c>
      <c r="I37" s="18">
        <f t="shared" si="8"/>
        <v>25752</v>
      </c>
      <c r="J37" s="18"/>
      <c r="K37" s="18">
        <f t="shared" si="9"/>
        <v>0</v>
      </c>
      <c r="L37" s="18">
        <f t="shared" si="10"/>
        <v>0</v>
      </c>
    </row>
    <row r="38" spans="1:12" ht="12.75">
      <c r="A38" s="14" t="s">
        <v>36</v>
      </c>
      <c r="B38" s="15">
        <v>6.75</v>
      </c>
      <c r="C38" s="16">
        <f t="shared" si="2"/>
        <v>4.05</v>
      </c>
      <c r="D38" s="18">
        <f t="shared" si="3"/>
        <v>16200</v>
      </c>
      <c r="E38" s="26">
        <f t="shared" si="4"/>
        <v>6200</v>
      </c>
      <c r="F38" s="18">
        <f t="shared" si="5"/>
        <v>10000</v>
      </c>
      <c r="G38" s="18">
        <f t="shared" si="6"/>
        <v>30000</v>
      </c>
      <c r="H38" s="18">
        <f t="shared" si="7"/>
        <v>10000</v>
      </c>
      <c r="I38" s="18">
        <f t="shared" si="8"/>
        <v>35752</v>
      </c>
      <c r="J38" s="18"/>
      <c r="K38" s="18">
        <f t="shared" si="9"/>
        <v>0</v>
      </c>
      <c r="L38" s="18">
        <f t="shared" si="10"/>
        <v>0</v>
      </c>
    </row>
    <row r="39" spans="1:12" ht="12.75">
      <c r="A39" s="14" t="s">
        <v>37</v>
      </c>
      <c r="B39" s="15">
        <v>3.2</v>
      </c>
      <c r="C39" s="16">
        <f t="shared" si="2"/>
        <v>1.92</v>
      </c>
      <c r="D39" s="18">
        <f t="shared" si="3"/>
        <v>7680</v>
      </c>
      <c r="E39" s="26">
        <f t="shared" si="4"/>
        <v>6000</v>
      </c>
      <c r="F39" s="18">
        <f t="shared" si="5"/>
        <v>1680</v>
      </c>
      <c r="G39" s="18">
        <f t="shared" si="6"/>
        <v>30000</v>
      </c>
      <c r="H39" s="18">
        <f t="shared" si="7"/>
        <v>1680</v>
      </c>
      <c r="I39" s="18">
        <f t="shared" si="8"/>
        <v>37432</v>
      </c>
      <c r="J39" s="18"/>
      <c r="K39" s="18">
        <f t="shared" si="9"/>
        <v>0</v>
      </c>
      <c r="L39" s="18">
        <f t="shared" si="10"/>
        <v>0</v>
      </c>
    </row>
    <row r="40" spans="1:12" ht="12.75">
      <c r="A40" s="14" t="s">
        <v>38</v>
      </c>
      <c r="B40" s="15">
        <v>3.87</v>
      </c>
      <c r="C40" s="16">
        <f t="shared" si="2"/>
        <v>2.322</v>
      </c>
      <c r="D40" s="18">
        <f t="shared" si="3"/>
        <v>9288</v>
      </c>
      <c r="E40" s="26">
        <f t="shared" si="4"/>
        <v>6200</v>
      </c>
      <c r="F40" s="18">
        <f t="shared" si="5"/>
        <v>3088</v>
      </c>
      <c r="G40" s="18">
        <f t="shared" si="6"/>
        <v>30000</v>
      </c>
      <c r="H40" s="18">
        <f t="shared" si="7"/>
        <v>3088</v>
      </c>
      <c r="I40" s="18">
        <f t="shared" si="8"/>
        <v>40520</v>
      </c>
      <c r="J40" s="18"/>
      <c r="K40" s="18">
        <f t="shared" si="9"/>
        <v>0</v>
      </c>
      <c r="L40" s="18">
        <f t="shared" si="10"/>
        <v>0</v>
      </c>
    </row>
    <row r="41" spans="1:12" ht="12.75">
      <c r="A41" s="14"/>
      <c r="B41" s="15"/>
      <c r="C41" s="16"/>
      <c r="D41" s="18"/>
      <c r="E41" s="26"/>
      <c r="F41" s="18"/>
      <c r="G41" s="18"/>
      <c r="H41" s="18"/>
      <c r="I41" s="18"/>
      <c r="J41" s="18"/>
      <c r="K41" s="18"/>
      <c r="L41" s="18"/>
    </row>
    <row r="42" spans="1:12" ht="12.75">
      <c r="A42" s="14" t="s">
        <v>55</v>
      </c>
      <c r="B42" s="38">
        <f>SUM(B29:B40)</f>
        <v>47.300000000000004</v>
      </c>
      <c r="C42" s="37">
        <f>SUM(C29:C40)</f>
        <v>28.38</v>
      </c>
      <c r="D42" s="28">
        <f>SUM(D29:D40)</f>
        <v>113520</v>
      </c>
      <c r="E42" s="26"/>
      <c r="F42" s="17"/>
      <c r="G42" s="18"/>
      <c r="H42" s="18"/>
      <c r="I42" s="18"/>
      <c r="J42" s="18"/>
      <c r="K42" s="18"/>
      <c r="L42" s="18"/>
    </row>
    <row r="43" spans="1:12" ht="12.75">
      <c r="A43" s="5"/>
      <c r="B43" s="15"/>
      <c r="C43" s="16"/>
      <c r="D43" s="17"/>
      <c r="E43" s="5"/>
      <c r="F43" s="17"/>
      <c r="G43" s="18"/>
      <c r="H43" s="18"/>
      <c r="I43" s="18"/>
      <c r="J43" s="18"/>
      <c r="K43" s="18"/>
      <c r="L43" s="18"/>
    </row>
    <row r="44" spans="1:12" ht="12.75">
      <c r="A44" s="5" t="s">
        <v>18</v>
      </c>
      <c r="B44" s="15"/>
      <c r="D44" s="28"/>
      <c r="E44" s="34">
        <f>SUM(E29:E40)</f>
        <v>73000</v>
      </c>
      <c r="F44" s="17"/>
      <c r="G44" s="18"/>
      <c r="H44" s="18"/>
      <c r="I44" s="18"/>
      <c r="J44" s="18"/>
      <c r="K44" s="18"/>
      <c r="L44" s="18"/>
    </row>
    <row r="45" spans="1:12" ht="12.75">
      <c r="A45" s="5" t="s">
        <v>19</v>
      </c>
      <c r="B45" s="15"/>
      <c r="C45" s="16"/>
      <c r="D45" s="28"/>
      <c r="E45" s="34">
        <f>E44-L40</f>
        <v>73000</v>
      </c>
      <c r="F45" s="17"/>
      <c r="G45" s="18"/>
      <c r="H45" s="18"/>
      <c r="I45" s="18"/>
      <c r="J45" s="18"/>
      <c r="K45" s="18"/>
      <c r="L45" s="18"/>
    </row>
    <row r="46" spans="1:12" ht="12.75">
      <c r="A46" s="5" t="s">
        <v>20</v>
      </c>
      <c r="B46" s="15"/>
      <c r="C46" s="16"/>
      <c r="D46" s="27"/>
      <c r="E46" s="27">
        <f>E45/E44</f>
        <v>1</v>
      </c>
      <c r="F46" s="17"/>
      <c r="G46" s="18"/>
      <c r="H46" s="18"/>
      <c r="I46" s="18"/>
      <c r="J46" s="18"/>
      <c r="K46" s="18"/>
      <c r="L46" s="18"/>
    </row>
    <row r="47" spans="1:12" ht="12.75">
      <c r="A47" s="5" t="s">
        <v>21</v>
      </c>
      <c r="B47" s="15"/>
      <c r="C47" s="16"/>
      <c r="D47" s="27"/>
      <c r="E47" s="36">
        <f>I40/E44</f>
        <v>0.555068493150685</v>
      </c>
      <c r="F47" s="17"/>
      <c r="G47" s="18"/>
      <c r="H47" s="18"/>
      <c r="I47" s="18"/>
      <c r="J47" s="18"/>
      <c r="K47" s="18"/>
      <c r="L47" s="18"/>
    </row>
    <row r="48" spans="1:12" ht="12.75">
      <c r="A48" s="5" t="s">
        <v>24</v>
      </c>
      <c r="B48" s="15"/>
      <c r="C48" s="16"/>
      <c r="D48" s="27"/>
      <c r="E48" s="36">
        <f>I40/D42</f>
        <v>0.3569415081042988</v>
      </c>
      <c r="F48" s="17"/>
      <c r="G48" s="18"/>
      <c r="H48" s="18"/>
      <c r="I48" s="18"/>
      <c r="J48" s="18"/>
      <c r="K48" s="18"/>
      <c r="L48" s="18"/>
    </row>
  </sheetData>
  <sheetProtection/>
  <mergeCells count="7">
    <mergeCell ref="A1:L1"/>
    <mergeCell ref="A2:L2"/>
    <mergeCell ref="A11:D11"/>
    <mergeCell ref="A4:D4"/>
    <mergeCell ref="F4:H4"/>
    <mergeCell ref="K11:L11"/>
    <mergeCell ref="H11:I1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K4" sqref="K4:K5"/>
    </sheetView>
  </sheetViews>
  <sheetFormatPr defaultColWidth="9.00390625" defaultRowHeight="12.75"/>
  <cols>
    <col min="1" max="3" width="9.625" style="0" customWidth="1"/>
    <col min="6" max="6" width="11.625" style="0" customWidth="1"/>
    <col min="8" max="8" width="9.625" style="0" customWidth="1"/>
    <col min="10" max="10" width="1.625" style="0" customWidth="1"/>
  </cols>
  <sheetData>
    <row r="1" spans="1:12" ht="30.75">
      <c r="A1" s="104" t="str">
        <f>MODL87!A1</f>
        <v>Wimberley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3.25">
      <c r="A2" s="105" t="s">
        <v>63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107" t="s">
        <v>87</v>
      </c>
      <c r="B4" s="107"/>
      <c r="C4" s="107"/>
      <c r="D4" s="107"/>
      <c r="E4" s="1"/>
      <c r="F4" s="107" t="s">
        <v>86</v>
      </c>
      <c r="G4" s="107"/>
      <c r="H4" s="107"/>
      <c r="I4" s="1"/>
      <c r="J4" s="1"/>
      <c r="K4" s="103" t="s">
        <v>148</v>
      </c>
      <c r="L4" s="1"/>
    </row>
    <row r="5" spans="1:12" ht="15.75">
      <c r="A5" s="19" t="s">
        <v>0</v>
      </c>
      <c r="B5" s="20"/>
      <c r="C5" s="24">
        <f>MODL87!C5</f>
        <v>4000</v>
      </c>
      <c r="D5" s="61" t="s">
        <v>101</v>
      </c>
      <c r="E5" s="20"/>
      <c r="F5" s="43" t="s">
        <v>78</v>
      </c>
      <c r="G5" s="45">
        <f>MODL87!G5</f>
        <v>4</v>
      </c>
      <c r="H5" s="43" t="s">
        <v>99</v>
      </c>
      <c r="I5" s="30"/>
      <c r="J5" s="30"/>
      <c r="K5" s="30" t="s">
        <v>149</v>
      </c>
      <c r="L5" s="31"/>
    </row>
    <row r="6" spans="1:12" ht="15.75">
      <c r="A6" s="19" t="s">
        <v>1</v>
      </c>
      <c r="B6" s="20"/>
      <c r="C6" s="24">
        <f>MODL87!C6</f>
        <v>30000</v>
      </c>
      <c r="D6" s="62" t="s">
        <v>102</v>
      </c>
      <c r="E6" s="19"/>
      <c r="F6" s="43" t="s">
        <v>79</v>
      </c>
      <c r="G6" s="46">
        <f>MODL87!G6</f>
        <v>50</v>
      </c>
      <c r="H6" s="43" t="s">
        <v>100</v>
      </c>
      <c r="I6" s="20"/>
      <c r="J6" s="20"/>
      <c r="K6" s="33"/>
      <c r="L6" s="33"/>
    </row>
    <row r="7" spans="1:12" ht="15.75">
      <c r="A7" s="19" t="s">
        <v>93</v>
      </c>
      <c r="B7" s="20"/>
      <c r="C7" s="67">
        <f>MODL87!C7</f>
        <v>4000</v>
      </c>
      <c r="D7" s="62" t="s">
        <v>102</v>
      </c>
      <c r="E7" s="4"/>
      <c r="F7" s="32"/>
      <c r="G7" s="29"/>
      <c r="H7" s="43"/>
      <c r="I7" s="20"/>
      <c r="J7" s="20"/>
      <c r="K7" s="33"/>
      <c r="L7" s="33"/>
    </row>
    <row r="8" spans="1:12" ht="15.75">
      <c r="A8" s="4" t="s">
        <v>94</v>
      </c>
      <c r="B8" s="20"/>
      <c r="C8" s="57"/>
      <c r="D8" s="47">
        <f>MODL87!D8</f>
        <v>1</v>
      </c>
      <c r="E8" s="4"/>
      <c r="H8" s="93" t="s">
        <v>134</v>
      </c>
      <c r="I8" s="93"/>
      <c r="J8" s="62"/>
      <c r="K8" s="77">
        <f>MODL87!K8</f>
        <v>0</v>
      </c>
      <c r="L8" s="71" t="s">
        <v>135</v>
      </c>
    </row>
    <row r="9" spans="1:12" ht="15.75">
      <c r="A9" s="4"/>
      <c r="B9" s="20"/>
      <c r="C9" s="57"/>
      <c r="D9" s="22"/>
      <c r="E9" s="4"/>
      <c r="F9" s="56"/>
      <c r="G9" s="60"/>
      <c r="H9" s="60" t="s">
        <v>95</v>
      </c>
      <c r="I9" s="60"/>
      <c r="J9" s="95"/>
      <c r="K9" s="97">
        <f>MODL87!K9</f>
        <v>0</v>
      </c>
      <c r="L9" s="43" t="s">
        <v>101</v>
      </c>
    </row>
    <row r="10" spans="1:12" ht="15.75">
      <c r="A10" s="4"/>
      <c r="B10" s="20"/>
      <c r="C10" s="57"/>
      <c r="D10" s="22"/>
      <c r="E10" s="4"/>
      <c r="F10" s="56"/>
      <c r="G10" s="58"/>
      <c r="H10" s="43"/>
      <c r="I10" s="47"/>
      <c r="J10" s="47"/>
      <c r="K10" s="33"/>
      <c r="L10" s="33"/>
    </row>
    <row r="11" spans="1:12" ht="15.75">
      <c r="A11" s="106" t="s">
        <v>26</v>
      </c>
      <c r="B11" s="106"/>
      <c r="C11" s="106"/>
      <c r="D11" s="106"/>
      <c r="E11" s="19"/>
      <c r="F11" s="35" t="s">
        <v>92</v>
      </c>
      <c r="G11" s="29"/>
      <c r="H11" s="108" t="s">
        <v>96</v>
      </c>
      <c r="I11" s="108"/>
      <c r="K11" s="108" t="s">
        <v>91</v>
      </c>
      <c r="L11" s="108"/>
    </row>
    <row r="12" spans="1:12" ht="12.75">
      <c r="A12" s="4" t="s">
        <v>28</v>
      </c>
      <c r="B12" s="5"/>
      <c r="C12" s="25">
        <f>IF(G28&lt;$C$7,$G$5*$G$6*$D$8,$G$5*$G$6+K12)</f>
        <v>200</v>
      </c>
      <c r="D12" s="33" t="s">
        <v>17</v>
      </c>
      <c r="E12" s="6"/>
      <c r="F12" s="33">
        <v>31</v>
      </c>
      <c r="G12" s="3"/>
      <c r="H12" s="64">
        <f>MODL87!H12</f>
        <v>0</v>
      </c>
      <c r="I12" s="65" t="s">
        <v>97</v>
      </c>
      <c r="J12" s="3"/>
      <c r="K12" s="59">
        <f aca="true" t="shared" si="0" ref="K12:K23">IF(K$8&gt;0,IF(H12=0,0,(IF((H12*F12/7)&gt;0.8*B29,MAX(($K$9*(H12*F12/7-0.8*B29)/12*7.5/F12)/0.9-0.9*G$5*G$6,0),0))),IF(H12=0,0,(IF((H12*F12/7)&gt;0.8*B29,($K$9*(H12*F12/7-0.8*B29)/12*7.5/F12)/0.9,0))))</f>
        <v>0</v>
      </c>
      <c r="L12" s="33" t="s">
        <v>17</v>
      </c>
    </row>
    <row r="13" spans="1:12" ht="12.75">
      <c r="A13" s="14" t="s">
        <v>29</v>
      </c>
      <c r="B13" s="5"/>
      <c r="C13" s="25">
        <f aca="true" t="shared" si="1" ref="C13:C23">IF(G29&lt;$C$7,$G$5*$G$6*$D$8,$G$5*$G$6+K13)</f>
        <v>200</v>
      </c>
      <c r="D13" s="33" t="s">
        <v>17</v>
      </c>
      <c r="E13" s="6"/>
      <c r="F13" s="33">
        <v>28</v>
      </c>
      <c r="G13" s="9"/>
      <c r="H13" s="64">
        <f>MODL87!H13</f>
        <v>0</v>
      </c>
      <c r="I13" s="65" t="s">
        <v>97</v>
      </c>
      <c r="J13" s="3"/>
      <c r="K13" s="59">
        <f t="shared" si="0"/>
        <v>0</v>
      </c>
      <c r="L13" s="33" t="s">
        <v>17</v>
      </c>
    </row>
    <row r="14" spans="1:12" ht="12.75">
      <c r="A14" s="14" t="s">
        <v>30</v>
      </c>
      <c r="B14" s="5"/>
      <c r="C14" s="25">
        <f t="shared" si="1"/>
        <v>200</v>
      </c>
      <c r="D14" s="33" t="s">
        <v>17</v>
      </c>
      <c r="E14" s="6"/>
      <c r="F14" s="33">
        <v>31</v>
      </c>
      <c r="G14" s="9"/>
      <c r="H14" s="64">
        <f>MODL87!H14</f>
        <v>0.2</v>
      </c>
      <c r="I14" s="65" t="s">
        <v>97</v>
      </c>
      <c r="J14" s="3"/>
      <c r="K14" s="59">
        <f t="shared" si="0"/>
        <v>0</v>
      </c>
      <c r="L14" s="33" t="s">
        <v>17</v>
      </c>
    </row>
    <row r="15" spans="1:12" ht="12.75">
      <c r="A15" s="14" t="s">
        <v>31</v>
      </c>
      <c r="B15" s="5"/>
      <c r="C15" s="25">
        <f t="shared" si="1"/>
        <v>200</v>
      </c>
      <c r="D15" s="33" t="s">
        <v>17</v>
      </c>
      <c r="E15" s="6"/>
      <c r="F15" s="33">
        <v>30</v>
      </c>
      <c r="G15" s="9"/>
      <c r="H15" s="64">
        <f>MODL87!H15</f>
        <v>0.5</v>
      </c>
      <c r="I15" s="65" t="s">
        <v>97</v>
      </c>
      <c r="J15" s="3"/>
      <c r="K15" s="59">
        <f t="shared" si="0"/>
        <v>0</v>
      </c>
      <c r="L15" s="33" t="s">
        <v>17</v>
      </c>
    </row>
    <row r="16" spans="1:12" ht="12.75">
      <c r="A16" s="14" t="s">
        <v>2</v>
      </c>
      <c r="B16" s="5"/>
      <c r="C16" s="25">
        <f t="shared" si="1"/>
        <v>200</v>
      </c>
      <c r="D16" s="33" t="s">
        <v>17</v>
      </c>
      <c r="E16" s="6"/>
      <c r="F16" s="33">
        <v>31</v>
      </c>
      <c r="G16" s="9"/>
      <c r="H16" s="64">
        <f>MODL87!H16</f>
        <v>0.75</v>
      </c>
      <c r="I16" s="65" t="s">
        <v>97</v>
      </c>
      <c r="J16" s="3"/>
      <c r="K16" s="59">
        <f t="shared" si="0"/>
        <v>0</v>
      </c>
      <c r="L16" s="33" t="s">
        <v>17</v>
      </c>
    </row>
    <row r="17" spans="1:12" ht="12.75">
      <c r="A17" s="14" t="s">
        <v>32</v>
      </c>
      <c r="B17" s="5"/>
      <c r="C17" s="25">
        <f t="shared" si="1"/>
        <v>200</v>
      </c>
      <c r="D17" s="33" t="s">
        <v>17</v>
      </c>
      <c r="E17" s="6"/>
      <c r="F17" s="33">
        <v>30</v>
      </c>
      <c r="G17" s="9"/>
      <c r="H17" s="64">
        <f>MODL87!H17</f>
        <v>1</v>
      </c>
      <c r="I17" s="65" t="s">
        <v>97</v>
      </c>
      <c r="J17" s="3"/>
      <c r="K17" s="59">
        <f t="shared" si="0"/>
        <v>0</v>
      </c>
      <c r="L17" s="33" t="s">
        <v>17</v>
      </c>
    </row>
    <row r="18" spans="1:12" ht="12.75">
      <c r="A18" s="14" t="s">
        <v>33</v>
      </c>
      <c r="B18" s="5"/>
      <c r="C18" s="25">
        <f t="shared" si="1"/>
        <v>200</v>
      </c>
      <c r="D18" s="33" t="s">
        <v>17</v>
      </c>
      <c r="E18" s="6"/>
      <c r="F18" s="33">
        <v>31</v>
      </c>
      <c r="G18" s="9"/>
      <c r="H18" s="64">
        <f>MODL87!H18</f>
        <v>1</v>
      </c>
      <c r="I18" s="65" t="s">
        <v>97</v>
      </c>
      <c r="J18" s="3"/>
      <c r="K18" s="59">
        <f t="shared" si="0"/>
        <v>0</v>
      </c>
      <c r="L18" s="33" t="s">
        <v>17</v>
      </c>
    </row>
    <row r="19" spans="1:12" ht="12.75">
      <c r="A19" s="14" t="s">
        <v>34</v>
      </c>
      <c r="B19" s="5"/>
      <c r="C19" s="25">
        <f t="shared" si="1"/>
        <v>200</v>
      </c>
      <c r="D19" s="33" t="s">
        <v>17</v>
      </c>
      <c r="E19" s="6"/>
      <c r="F19" s="33">
        <v>31</v>
      </c>
      <c r="G19" s="9"/>
      <c r="H19" s="64">
        <f>MODL87!H19</f>
        <v>1</v>
      </c>
      <c r="I19" s="65" t="s">
        <v>97</v>
      </c>
      <c r="J19" s="3"/>
      <c r="K19" s="59">
        <f t="shared" si="0"/>
        <v>0</v>
      </c>
      <c r="L19" s="33" t="s">
        <v>17</v>
      </c>
    </row>
    <row r="20" spans="1:12" ht="12.75">
      <c r="A20" s="14" t="s">
        <v>35</v>
      </c>
      <c r="B20" s="5"/>
      <c r="C20" s="25">
        <f t="shared" si="1"/>
        <v>200</v>
      </c>
      <c r="D20" s="33" t="s">
        <v>17</v>
      </c>
      <c r="E20" s="9"/>
      <c r="F20" s="33">
        <v>30</v>
      </c>
      <c r="G20" s="9"/>
      <c r="H20" s="64">
        <f>MODL87!H20</f>
        <v>0.75</v>
      </c>
      <c r="I20" s="65" t="s">
        <v>97</v>
      </c>
      <c r="J20" s="3"/>
      <c r="K20" s="59">
        <f t="shared" si="0"/>
        <v>0</v>
      </c>
      <c r="L20" s="33" t="s">
        <v>17</v>
      </c>
    </row>
    <row r="21" spans="1:12" ht="12.75">
      <c r="A21" s="14" t="s">
        <v>36</v>
      </c>
      <c r="B21" s="5"/>
      <c r="C21" s="25">
        <f t="shared" si="1"/>
        <v>200</v>
      </c>
      <c r="D21" s="33" t="s">
        <v>17</v>
      </c>
      <c r="E21" s="9"/>
      <c r="F21" s="33">
        <v>31</v>
      </c>
      <c r="G21" s="9"/>
      <c r="H21" s="64">
        <f>MODL87!H21</f>
        <v>0.5</v>
      </c>
      <c r="I21" s="65" t="s">
        <v>97</v>
      </c>
      <c r="J21" s="3"/>
      <c r="K21" s="59">
        <f t="shared" si="0"/>
        <v>0</v>
      </c>
      <c r="L21" s="33" t="s">
        <v>17</v>
      </c>
    </row>
    <row r="22" spans="1:12" ht="12.75">
      <c r="A22" s="14" t="s">
        <v>37</v>
      </c>
      <c r="B22" s="5"/>
      <c r="C22" s="25">
        <f t="shared" si="1"/>
        <v>200</v>
      </c>
      <c r="D22" s="33" t="s">
        <v>17</v>
      </c>
      <c r="E22" s="9"/>
      <c r="F22" s="33">
        <v>30</v>
      </c>
      <c r="G22" s="9"/>
      <c r="H22" s="64">
        <f>MODL87!H22</f>
        <v>0.2</v>
      </c>
      <c r="I22" s="65" t="s">
        <v>97</v>
      </c>
      <c r="J22" s="3"/>
      <c r="K22" s="59">
        <f t="shared" si="0"/>
        <v>0</v>
      </c>
      <c r="L22" s="33" t="s">
        <v>17</v>
      </c>
    </row>
    <row r="23" spans="1:12" ht="12.75">
      <c r="A23" s="14" t="s">
        <v>38</v>
      </c>
      <c r="B23" s="5"/>
      <c r="C23" s="25">
        <f t="shared" si="1"/>
        <v>200</v>
      </c>
      <c r="D23" s="33" t="s">
        <v>17</v>
      </c>
      <c r="E23" s="9"/>
      <c r="F23" s="33">
        <v>31</v>
      </c>
      <c r="G23" s="9"/>
      <c r="H23" s="64">
        <f>MODL87!H23</f>
        <v>0</v>
      </c>
      <c r="I23" s="65" t="s">
        <v>97</v>
      </c>
      <c r="J23" s="3"/>
      <c r="K23" s="59">
        <f t="shared" si="0"/>
        <v>0</v>
      </c>
      <c r="L23" s="33" t="s">
        <v>17</v>
      </c>
    </row>
    <row r="24" spans="1:12" ht="12.75">
      <c r="A24" s="2"/>
      <c r="B24" s="7"/>
      <c r="C24" s="7"/>
      <c r="D24" s="7"/>
      <c r="E24" s="7"/>
      <c r="F24" s="8"/>
      <c r="G24" s="7"/>
      <c r="H24" s="9"/>
      <c r="I24" s="9"/>
      <c r="J24" s="9"/>
      <c r="K24" s="9"/>
      <c r="L24" s="9"/>
    </row>
    <row r="25" spans="1:12" ht="12.75">
      <c r="A25" s="2"/>
      <c r="B25" s="8" t="str">
        <f>A1</f>
        <v>Wimberley</v>
      </c>
      <c r="C25" s="8" t="s">
        <v>5</v>
      </c>
      <c r="D25" s="8" t="s">
        <v>8</v>
      </c>
      <c r="E25" s="8" t="s">
        <v>8</v>
      </c>
      <c r="F25" s="8" t="s">
        <v>23</v>
      </c>
      <c r="G25" s="8" t="s">
        <v>8</v>
      </c>
      <c r="H25" s="7"/>
      <c r="I25" s="8" t="s">
        <v>8</v>
      </c>
      <c r="J25" s="8"/>
      <c r="K25" s="8" t="s">
        <v>16</v>
      </c>
      <c r="L25" s="8" t="s">
        <v>8</v>
      </c>
    </row>
    <row r="26" spans="1:12" ht="12.75">
      <c r="A26" s="2"/>
      <c r="B26" s="8" t="s">
        <v>3</v>
      </c>
      <c r="C26" s="8" t="s">
        <v>105</v>
      </c>
      <c r="D26" s="8" t="s">
        <v>9</v>
      </c>
      <c r="E26" s="8" t="s">
        <v>11</v>
      </c>
      <c r="F26" s="8" t="s">
        <v>12</v>
      </c>
      <c r="G26" s="8" t="s">
        <v>13</v>
      </c>
      <c r="H26" s="8" t="s">
        <v>15</v>
      </c>
      <c r="I26" s="8" t="s">
        <v>15</v>
      </c>
      <c r="J26" s="8"/>
      <c r="K26" s="8" t="s">
        <v>6</v>
      </c>
      <c r="L26" s="8" t="s">
        <v>16</v>
      </c>
    </row>
    <row r="27" spans="1:12" ht="13.5" thickBot="1">
      <c r="A27" s="10" t="s">
        <v>27</v>
      </c>
      <c r="B27" s="8" t="s">
        <v>4</v>
      </c>
      <c r="C27" s="8" t="s">
        <v>7</v>
      </c>
      <c r="D27" s="8" t="s">
        <v>10</v>
      </c>
      <c r="E27" s="8" t="s">
        <v>10</v>
      </c>
      <c r="F27" s="8" t="s">
        <v>10</v>
      </c>
      <c r="G27" s="8" t="s">
        <v>14</v>
      </c>
      <c r="H27" s="8" t="s">
        <v>10</v>
      </c>
      <c r="I27" s="8" t="s">
        <v>10</v>
      </c>
      <c r="J27" s="8"/>
      <c r="K27" s="8" t="s">
        <v>10</v>
      </c>
      <c r="L27" s="8" t="s">
        <v>10</v>
      </c>
    </row>
    <row r="28" spans="1:12" ht="13.5" thickTop="1">
      <c r="A28" s="11"/>
      <c r="B28" s="11"/>
      <c r="C28" s="11"/>
      <c r="D28" s="12" t="s">
        <v>70</v>
      </c>
      <c r="E28" s="11"/>
      <c r="F28" s="11"/>
      <c r="G28" s="13">
        <f>MODL02!G40</f>
        <v>30000</v>
      </c>
      <c r="H28" s="11"/>
      <c r="I28" s="11"/>
      <c r="J28" s="11"/>
      <c r="K28" s="11"/>
      <c r="L28" s="11"/>
    </row>
    <row r="29" spans="1:12" ht="12.75">
      <c r="A29" s="14" t="s">
        <v>28</v>
      </c>
      <c r="B29" s="15">
        <v>1.35</v>
      </c>
      <c r="C29" s="16">
        <f>B29*0.6</f>
        <v>0.81</v>
      </c>
      <c r="D29" s="18">
        <f>C29*$C$5</f>
        <v>3240</v>
      </c>
      <c r="E29" s="26">
        <f>C12*F12</f>
        <v>6200</v>
      </c>
      <c r="F29" s="18">
        <f>D29-E29</f>
        <v>-2960</v>
      </c>
      <c r="G29" s="18">
        <f>IF((G28+F29)&lt;2000,G28+K29+F29,MIN($C$6,+G28+F29))</f>
        <v>27040</v>
      </c>
      <c r="H29" s="18">
        <f>IF((G28+F29)&gt;$C$6,G28+F29-$C$6,0)</f>
        <v>0</v>
      </c>
      <c r="I29" s="18">
        <v>0</v>
      </c>
      <c r="J29" s="18"/>
      <c r="K29" s="18">
        <f>IF((G28+F29)&lt;2000,(INT((ABS(G28+F29))/2000)+1)*2000,0)</f>
        <v>0</v>
      </c>
      <c r="L29" s="18">
        <f>K29</f>
        <v>0</v>
      </c>
    </row>
    <row r="30" spans="1:12" ht="12.75">
      <c r="A30" s="14" t="s">
        <v>29</v>
      </c>
      <c r="B30" s="15">
        <v>5.08</v>
      </c>
      <c r="C30" s="16">
        <f aca="true" t="shared" si="2" ref="C30:C40">B30*0.6</f>
        <v>3.048</v>
      </c>
      <c r="D30" s="18">
        <f aca="true" t="shared" si="3" ref="D30:D40">C30*$C$5</f>
        <v>12192</v>
      </c>
      <c r="E30" s="26">
        <f aca="true" t="shared" si="4" ref="E30:E40">C13*F13</f>
        <v>5600</v>
      </c>
      <c r="F30" s="18">
        <f aca="true" t="shared" si="5" ref="F30:F40">D30-E30</f>
        <v>6592</v>
      </c>
      <c r="G30" s="18">
        <f aca="true" t="shared" si="6" ref="G30:G40">IF((G29+F30)&lt;2000,G29+K30+F30,MIN($C$6,+G29+F30))</f>
        <v>30000</v>
      </c>
      <c r="H30" s="18">
        <f aca="true" t="shared" si="7" ref="H30:H40">IF((G29+F30)&gt;$C$6,G29+F30-$C$6,0)</f>
        <v>3632</v>
      </c>
      <c r="I30" s="18">
        <f aca="true" t="shared" si="8" ref="I30:I40">I29+H30</f>
        <v>3632</v>
      </c>
      <c r="J30" s="18"/>
      <c r="K30" s="18">
        <f aca="true" t="shared" si="9" ref="K30:K40">IF((G29+F30)&lt;2000,(INT((ABS(G29+F30))/2000)+1)*2000,0)</f>
        <v>0</v>
      </c>
      <c r="L30" s="18">
        <f aca="true" t="shared" si="10" ref="L30:L40">L29+K30</f>
        <v>0</v>
      </c>
    </row>
    <row r="31" spans="1:12" ht="12.75">
      <c r="A31" s="14" t="s">
        <v>30</v>
      </c>
      <c r="B31" s="15">
        <v>0.81</v>
      </c>
      <c r="C31" s="16">
        <f t="shared" si="2"/>
        <v>0.486</v>
      </c>
      <c r="D31" s="18">
        <f t="shared" si="3"/>
        <v>1944</v>
      </c>
      <c r="E31" s="26">
        <f t="shared" si="4"/>
        <v>6200</v>
      </c>
      <c r="F31" s="18">
        <f t="shared" si="5"/>
        <v>-4256</v>
      </c>
      <c r="G31" s="18">
        <f t="shared" si="6"/>
        <v>25744</v>
      </c>
      <c r="H31" s="18">
        <f t="shared" si="7"/>
        <v>0</v>
      </c>
      <c r="I31" s="18">
        <f t="shared" si="8"/>
        <v>3632</v>
      </c>
      <c r="J31" s="18"/>
      <c r="K31" s="18">
        <f t="shared" si="9"/>
        <v>0</v>
      </c>
      <c r="L31" s="18">
        <f t="shared" si="10"/>
        <v>0</v>
      </c>
    </row>
    <row r="32" spans="1:12" ht="12.75">
      <c r="A32" s="14" t="s">
        <v>31</v>
      </c>
      <c r="B32" s="15">
        <v>0.32</v>
      </c>
      <c r="C32" s="16">
        <f t="shared" si="2"/>
        <v>0.192</v>
      </c>
      <c r="D32" s="18">
        <f t="shared" si="3"/>
        <v>768</v>
      </c>
      <c r="E32" s="26">
        <f t="shared" si="4"/>
        <v>6000</v>
      </c>
      <c r="F32" s="18">
        <f t="shared" si="5"/>
        <v>-5232</v>
      </c>
      <c r="G32" s="18">
        <f t="shared" si="6"/>
        <v>20512</v>
      </c>
      <c r="H32" s="18">
        <f t="shared" si="7"/>
        <v>0</v>
      </c>
      <c r="I32" s="18">
        <f t="shared" si="8"/>
        <v>3632</v>
      </c>
      <c r="J32" s="18"/>
      <c r="K32" s="18">
        <f t="shared" si="9"/>
        <v>0</v>
      </c>
      <c r="L32" s="18">
        <f t="shared" si="10"/>
        <v>0</v>
      </c>
    </row>
    <row r="33" spans="1:12" ht="12.75">
      <c r="A33" s="14" t="s">
        <v>2</v>
      </c>
      <c r="B33" s="15">
        <v>0.07</v>
      </c>
      <c r="C33" s="16">
        <f t="shared" si="2"/>
        <v>0.042</v>
      </c>
      <c r="D33" s="18">
        <f t="shared" si="3"/>
        <v>168</v>
      </c>
      <c r="E33" s="26">
        <f t="shared" si="4"/>
        <v>6200</v>
      </c>
      <c r="F33" s="18">
        <f t="shared" si="5"/>
        <v>-6032</v>
      </c>
      <c r="G33" s="18">
        <f t="shared" si="6"/>
        <v>14480</v>
      </c>
      <c r="H33" s="18">
        <f t="shared" si="7"/>
        <v>0</v>
      </c>
      <c r="I33" s="18">
        <f t="shared" si="8"/>
        <v>3632</v>
      </c>
      <c r="J33" s="18"/>
      <c r="K33" s="18">
        <f t="shared" si="9"/>
        <v>0</v>
      </c>
      <c r="L33" s="18">
        <f t="shared" si="10"/>
        <v>0</v>
      </c>
    </row>
    <row r="34" spans="1:12" ht="12.75">
      <c r="A34" s="14" t="s">
        <v>32</v>
      </c>
      <c r="B34" s="15">
        <v>5.56</v>
      </c>
      <c r="C34" s="16">
        <f t="shared" si="2"/>
        <v>3.336</v>
      </c>
      <c r="D34" s="18">
        <f t="shared" si="3"/>
        <v>13344</v>
      </c>
      <c r="E34" s="26">
        <f t="shared" si="4"/>
        <v>6000</v>
      </c>
      <c r="F34" s="18">
        <f t="shared" si="5"/>
        <v>7344</v>
      </c>
      <c r="G34" s="18">
        <f t="shared" si="6"/>
        <v>21824</v>
      </c>
      <c r="H34" s="18">
        <f t="shared" si="7"/>
        <v>0</v>
      </c>
      <c r="I34" s="18">
        <f t="shared" si="8"/>
        <v>3632</v>
      </c>
      <c r="J34" s="18"/>
      <c r="K34" s="18">
        <f t="shared" si="9"/>
        <v>0</v>
      </c>
      <c r="L34" s="18">
        <f t="shared" si="10"/>
        <v>0</v>
      </c>
    </row>
    <row r="35" spans="1:12" ht="12.75">
      <c r="A35" s="14" t="s">
        <v>33</v>
      </c>
      <c r="B35" s="15">
        <v>1.97</v>
      </c>
      <c r="C35" s="16">
        <f t="shared" si="2"/>
        <v>1.182</v>
      </c>
      <c r="D35" s="18">
        <f t="shared" si="3"/>
        <v>4728</v>
      </c>
      <c r="E35" s="26">
        <f t="shared" si="4"/>
        <v>6200</v>
      </c>
      <c r="F35" s="18">
        <f t="shared" si="5"/>
        <v>-1472</v>
      </c>
      <c r="G35" s="18">
        <f t="shared" si="6"/>
        <v>20352</v>
      </c>
      <c r="H35" s="18">
        <f t="shared" si="7"/>
        <v>0</v>
      </c>
      <c r="I35" s="18">
        <f t="shared" si="8"/>
        <v>3632</v>
      </c>
      <c r="J35" s="18"/>
      <c r="K35" s="18">
        <f t="shared" si="9"/>
        <v>0</v>
      </c>
      <c r="L35" s="18">
        <f t="shared" si="10"/>
        <v>0</v>
      </c>
    </row>
    <row r="36" spans="1:12" ht="12.75">
      <c r="A36" s="14" t="s">
        <v>34</v>
      </c>
      <c r="B36" s="15">
        <v>1.84</v>
      </c>
      <c r="C36" s="16">
        <f t="shared" si="2"/>
        <v>1.104</v>
      </c>
      <c r="D36" s="18">
        <f t="shared" si="3"/>
        <v>4416</v>
      </c>
      <c r="E36" s="26">
        <f t="shared" si="4"/>
        <v>6200</v>
      </c>
      <c r="F36" s="18">
        <f t="shared" si="5"/>
        <v>-1784</v>
      </c>
      <c r="G36" s="18">
        <f t="shared" si="6"/>
        <v>18568</v>
      </c>
      <c r="H36" s="18">
        <f t="shared" si="7"/>
        <v>0</v>
      </c>
      <c r="I36" s="18">
        <f t="shared" si="8"/>
        <v>3632</v>
      </c>
      <c r="J36" s="18"/>
      <c r="K36" s="18">
        <f t="shared" si="9"/>
        <v>0</v>
      </c>
      <c r="L36" s="18">
        <f t="shared" si="10"/>
        <v>0</v>
      </c>
    </row>
    <row r="37" spans="1:12" ht="12.75">
      <c r="A37" s="14" t="s">
        <v>35</v>
      </c>
      <c r="B37" s="15">
        <v>3.42</v>
      </c>
      <c r="C37" s="16">
        <f t="shared" si="2"/>
        <v>2.052</v>
      </c>
      <c r="D37" s="18">
        <f t="shared" si="3"/>
        <v>8208</v>
      </c>
      <c r="E37" s="26">
        <f t="shared" si="4"/>
        <v>6000</v>
      </c>
      <c r="F37" s="18">
        <f t="shared" si="5"/>
        <v>2208</v>
      </c>
      <c r="G37" s="18">
        <f t="shared" si="6"/>
        <v>20776</v>
      </c>
      <c r="H37" s="18">
        <f t="shared" si="7"/>
        <v>0</v>
      </c>
      <c r="I37" s="18">
        <f t="shared" si="8"/>
        <v>3632</v>
      </c>
      <c r="J37" s="18"/>
      <c r="K37" s="18">
        <f t="shared" si="9"/>
        <v>0</v>
      </c>
      <c r="L37" s="18">
        <f t="shared" si="10"/>
        <v>0</v>
      </c>
    </row>
    <row r="38" spans="1:12" ht="12.75">
      <c r="A38" s="14" t="s">
        <v>36</v>
      </c>
      <c r="B38" s="15">
        <v>1.78</v>
      </c>
      <c r="C38" s="16">
        <f t="shared" si="2"/>
        <v>1.068</v>
      </c>
      <c r="D38" s="18">
        <f t="shared" si="3"/>
        <v>4272</v>
      </c>
      <c r="E38" s="26">
        <f t="shared" si="4"/>
        <v>6200</v>
      </c>
      <c r="F38" s="18">
        <f t="shared" si="5"/>
        <v>-1928</v>
      </c>
      <c r="G38" s="18">
        <f t="shared" si="6"/>
        <v>18848</v>
      </c>
      <c r="H38" s="18">
        <f t="shared" si="7"/>
        <v>0</v>
      </c>
      <c r="I38" s="18">
        <f t="shared" si="8"/>
        <v>3632</v>
      </c>
      <c r="J38" s="18"/>
      <c r="K38" s="18">
        <f t="shared" si="9"/>
        <v>0</v>
      </c>
      <c r="L38" s="18">
        <f t="shared" si="10"/>
        <v>0</v>
      </c>
    </row>
    <row r="39" spans="1:12" ht="12.75">
      <c r="A39" s="14" t="s">
        <v>37</v>
      </c>
      <c r="B39" s="15">
        <v>0.66</v>
      </c>
      <c r="C39" s="16">
        <f t="shared" si="2"/>
        <v>0.396</v>
      </c>
      <c r="D39" s="18">
        <f t="shared" si="3"/>
        <v>1584</v>
      </c>
      <c r="E39" s="26">
        <f t="shared" si="4"/>
        <v>6000</v>
      </c>
      <c r="F39" s="18">
        <f t="shared" si="5"/>
        <v>-4416</v>
      </c>
      <c r="G39" s="18">
        <f t="shared" si="6"/>
        <v>14432</v>
      </c>
      <c r="H39" s="18">
        <f t="shared" si="7"/>
        <v>0</v>
      </c>
      <c r="I39" s="18">
        <f t="shared" si="8"/>
        <v>3632</v>
      </c>
      <c r="J39" s="18"/>
      <c r="K39" s="18">
        <f t="shared" si="9"/>
        <v>0</v>
      </c>
      <c r="L39" s="18">
        <f t="shared" si="10"/>
        <v>0</v>
      </c>
    </row>
    <row r="40" spans="1:12" ht="12.75">
      <c r="A40" s="14" t="s">
        <v>38</v>
      </c>
      <c r="B40" s="15">
        <v>0.52</v>
      </c>
      <c r="C40" s="16">
        <f t="shared" si="2"/>
        <v>0.312</v>
      </c>
      <c r="D40" s="18">
        <f t="shared" si="3"/>
        <v>1248</v>
      </c>
      <c r="E40" s="26">
        <f t="shared" si="4"/>
        <v>6200</v>
      </c>
      <c r="F40" s="18">
        <f t="shared" si="5"/>
        <v>-4952</v>
      </c>
      <c r="G40" s="18">
        <f t="shared" si="6"/>
        <v>9480</v>
      </c>
      <c r="H40" s="18">
        <f t="shared" si="7"/>
        <v>0</v>
      </c>
      <c r="I40" s="18">
        <f t="shared" si="8"/>
        <v>3632</v>
      </c>
      <c r="J40" s="18"/>
      <c r="K40" s="18">
        <f t="shared" si="9"/>
        <v>0</v>
      </c>
      <c r="L40" s="18">
        <f t="shared" si="10"/>
        <v>0</v>
      </c>
    </row>
    <row r="41" spans="1:12" ht="12.75">
      <c r="A41" s="14"/>
      <c r="B41" s="15"/>
      <c r="C41" s="16"/>
      <c r="D41" s="18"/>
      <c r="E41" s="26"/>
      <c r="F41" s="18"/>
      <c r="G41" s="18"/>
      <c r="H41" s="18"/>
      <c r="I41" s="18"/>
      <c r="J41" s="18"/>
      <c r="K41" s="18"/>
      <c r="L41" s="18"/>
    </row>
    <row r="42" spans="1:12" ht="12.75">
      <c r="A42" s="14" t="s">
        <v>55</v>
      </c>
      <c r="B42" s="38">
        <f>SUM(B29:B40)</f>
        <v>23.380000000000003</v>
      </c>
      <c r="C42" s="37">
        <f>SUM(C29:C40)</f>
        <v>14.027999999999999</v>
      </c>
      <c r="D42" s="28">
        <f>SUM(D29:D40)</f>
        <v>56112</v>
      </c>
      <c r="E42" s="26"/>
      <c r="F42" s="17"/>
      <c r="G42" s="18"/>
      <c r="H42" s="18"/>
      <c r="I42" s="18"/>
      <c r="J42" s="18"/>
      <c r="K42" s="18"/>
      <c r="L42" s="18"/>
    </row>
    <row r="43" spans="1:12" ht="12.75">
      <c r="A43" s="5"/>
      <c r="B43" s="15"/>
      <c r="C43" s="16"/>
      <c r="D43" s="17"/>
      <c r="E43" s="5"/>
      <c r="F43" s="17"/>
      <c r="G43" s="18"/>
      <c r="H43" s="18"/>
      <c r="I43" s="18"/>
      <c r="J43" s="18"/>
      <c r="K43" s="18"/>
      <c r="L43" s="18"/>
    </row>
    <row r="44" spans="1:12" ht="12.75">
      <c r="A44" s="5" t="s">
        <v>18</v>
      </c>
      <c r="B44" s="15"/>
      <c r="D44" s="28"/>
      <c r="E44" s="34">
        <f>SUM(E29:E40)</f>
        <v>73000</v>
      </c>
      <c r="F44" s="17"/>
      <c r="G44" s="18"/>
      <c r="H44" s="18"/>
      <c r="I44" s="18"/>
      <c r="J44" s="18"/>
      <c r="K44" s="18"/>
      <c r="L44" s="18"/>
    </row>
    <row r="45" spans="1:12" ht="12.75">
      <c r="A45" s="5" t="s">
        <v>19</v>
      </c>
      <c r="B45" s="15"/>
      <c r="C45" s="16"/>
      <c r="D45" s="28"/>
      <c r="E45" s="34">
        <f>E44-L40</f>
        <v>73000</v>
      </c>
      <c r="F45" s="17"/>
      <c r="G45" s="18"/>
      <c r="H45" s="18"/>
      <c r="I45" s="18"/>
      <c r="J45" s="18"/>
      <c r="K45" s="18"/>
      <c r="L45" s="18"/>
    </row>
    <row r="46" spans="1:12" ht="12.75">
      <c r="A46" s="5" t="s">
        <v>20</v>
      </c>
      <c r="B46" s="15"/>
      <c r="C46" s="16"/>
      <c r="D46" s="27"/>
      <c r="E46" s="27">
        <f>E45/E44</f>
        <v>1</v>
      </c>
      <c r="F46" s="17"/>
      <c r="G46" s="18"/>
      <c r="H46" s="18"/>
      <c r="I46" s="18"/>
      <c r="J46" s="18"/>
      <c r="K46" s="18"/>
      <c r="L46" s="18"/>
    </row>
    <row r="47" spans="1:12" ht="12.75">
      <c r="A47" s="5" t="s">
        <v>21</v>
      </c>
      <c r="B47" s="15"/>
      <c r="C47" s="16"/>
      <c r="D47" s="27"/>
      <c r="E47" s="36">
        <f>I40/E44</f>
        <v>0.04975342465753425</v>
      </c>
      <c r="F47" s="17"/>
      <c r="G47" s="18"/>
      <c r="H47" s="18"/>
      <c r="I47" s="18"/>
      <c r="J47" s="18"/>
      <c r="K47" s="18"/>
      <c r="L47" s="18"/>
    </row>
    <row r="48" spans="1:12" ht="12.75">
      <c r="A48" s="5" t="s">
        <v>24</v>
      </c>
      <c r="B48" s="15"/>
      <c r="C48" s="16"/>
      <c r="D48" s="27"/>
      <c r="E48" s="36">
        <f>I40/D42</f>
        <v>0.0647276874821785</v>
      </c>
      <c r="F48" s="17"/>
      <c r="G48" s="18"/>
      <c r="H48" s="18"/>
      <c r="I48" s="18"/>
      <c r="J48" s="18"/>
      <c r="K48" s="18"/>
      <c r="L48" s="18"/>
    </row>
  </sheetData>
  <sheetProtection/>
  <mergeCells count="7">
    <mergeCell ref="A1:L1"/>
    <mergeCell ref="A2:L2"/>
    <mergeCell ref="A11:D11"/>
    <mergeCell ref="A4:D4"/>
    <mergeCell ref="F4:H4"/>
    <mergeCell ref="K11:L11"/>
    <mergeCell ref="H11:I1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K4" sqref="K4:K5"/>
    </sheetView>
  </sheetViews>
  <sheetFormatPr defaultColWidth="9.00390625" defaultRowHeight="12.75"/>
  <cols>
    <col min="1" max="3" width="9.625" style="0" customWidth="1"/>
    <col min="6" max="6" width="11.625" style="0" customWidth="1"/>
    <col min="8" max="8" width="9.625" style="0" customWidth="1"/>
    <col min="10" max="10" width="1.625" style="0" customWidth="1"/>
  </cols>
  <sheetData>
    <row r="1" spans="1:12" ht="30.75">
      <c r="A1" s="104" t="str">
        <f>MODL87!A1</f>
        <v>Wimberley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3.25">
      <c r="A2" s="105" t="s">
        <v>64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107" t="s">
        <v>87</v>
      </c>
      <c r="B4" s="107"/>
      <c r="C4" s="107"/>
      <c r="D4" s="107"/>
      <c r="E4" s="1"/>
      <c r="F4" s="107" t="s">
        <v>86</v>
      </c>
      <c r="G4" s="107"/>
      <c r="H4" s="107"/>
      <c r="I4" s="1"/>
      <c r="J4" s="1"/>
      <c r="K4" s="103" t="s">
        <v>148</v>
      </c>
      <c r="L4" s="1"/>
    </row>
    <row r="5" spans="1:12" ht="15.75">
      <c r="A5" s="19" t="s">
        <v>0</v>
      </c>
      <c r="B5" s="20"/>
      <c r="C5" s="24">
        <f>MODL87!C5</f>
        <v>4000</v>
      </c>
      <c r="D5" s="61" t="s">
        <v>101</v>
      </c>
      <c r="E5" s="20"/>
      <c r="F5" s="43" t="s">
        <v>78</v>
      </c>
      <c r="G5" s="45">
        <f>MODL87!G5</f>
        <v>4</v>
      </c>
      <c r="H5" s="43" t="s">
        <v>99</v>
      </c>
      <c r="I5" s="30"/>
      <c r="J5" s="30"/>
      <c r="K5" s="30" t="s">
        <v>149</v>
      </c>
      <c r="L5" s="31"/>
    </row>
    <row r="6" spans="1:12" ht="15.75">
      <c r="A6" s="19" t="s">
        <v>1</v>
      </c>
      <c r="B6" s="20"/>
      <c r="C6" s="24">
        <f>MODL87!C6</f>
        <v>30000</v>
      </c>
      <c r="D6" s="62" t="s">
        <v>102</v>
      </c>
      <c r="E6" s="19"/>
      <c r="F6" s="43" t="s">
        <v>79</v>
      </c>
      <c r="G6" s="46">
        <f>MODL87!G6</f>
        <v>50</v>
      </c>
      <c r="H6" s="43" t="s">
        <v>100</v>
      </c>
      <c r="I6" s="20"/>
      <c r="J6" s="20"/>
      <c r="K6" s="33"/>
      <c r="L6" s="33"/>
    </row>
    <row r="7" spans="1:12" ht="15.75">
      <c r="A7" s="19" t="s">
        <v>93</v>
      </c>
      <c r="B7" s="20"/>
      <c r="C7" s="67">
        <f>MODL87!C7</f>
        <v>4000</v>
      </c>
      <c r="D7" s="62" t="s">
        <v>102</v>
      </c>
      <c r="E7" s="4"/>
      <c r="F7" s="32"/>
      <c r="G7" s="29"/>
      <c r="H7" s="43"/>
      <c r="I7" s="20"/>
      <c r="J7" s="20"/>
      <c r="K7" s="33"/>
      <c r="L7" s="33"/>
    </row>
    <row r="8" spans="1:12" ht="15.75">
      <c r="A8" s="4" t="s">
        <v>94</v>
      </c>
      <c r="B8" s="20"/>
      <c r="C8" s="57"/>
      <c r="D8" s="47">
        <f>MODL87!D8</f>
        <v>1</v>
      </c>
      <c r="E8" s="4"/>
      <c r="H8" s="93" t="s">
        <v>134</v>
      </c>
      <c r="I8" s="93"/>
      <c r="J8" s="62"/>
      <c r="K8" s="77">
        <f>MODL87!K8</f>
        <v>0</v>
      </c>
      <c r="L8" s="71" t="s">
        <v>135</v>
      </c>
    </row>
    <row r="9" spans="1:12" ht="15.75">
      <c r="A9" s="4"/>
      <c r="B9" s="20"/>
      <c r="C9" s="57"/>
      <c r="D9" s="22"/>
      <c r="E9" s="4"/>
      <c r="F9" s="56"/>
      <c r="G9" s="60"/>
      <c r="H9" s="60" t="s">
        <v>95</v>
      </c>
      <c r="I9" s="60"/>
      <c r="J9" s="95"/>
      <c r="K9" s="97">
        <f>MODL87!K9</f>
        <v>0</v>
      </c>
      <c r="L9" s="43" t="s">
        <v>101</v>
      </c>
    </row>
    <row r="10" spans="1:12" ht="15.75">
      <c r="A10" s="4"/>
      <c r="B10" s="20"/>
      <c r="C10" s="57"/>
      <c r="D10" s="22"/>
      <c r="E10" s="4"/>
      <c r="F10" s="56"/>
      <c r="G10" s="58"/>
      <c r="H10" s="43"/>
      <c r="I10" s="47"/>
      <c r="J10" s="47"/>
      <c r="K10" s="33"/>
      <c r="L10" s="33"/>
    </row>
    <row r="11" spans="1:12" ht="15.75">
      <c r="A11" s="106" t="s">
        <v>26</v>
      </c>
      <c r="B11" s="106"/>
      <c r="C11" s="106"/>
      <c r="D11" s="106"/>
      <c r="E11" s="19"/>
      <c r="F11" s="35" t="s">
        <v>92</v>
      </c>
      <c r="G11" s="29"/>
      <c r="H11" s="108" t="s">
        <v>96</v>
      </c>
      <c r="I11" s="108"/>
      <c r="K11" s="108" t="s">
        <v>91</v>
      </c>
      <c r="L11" s="108"/>
    </row>
    <row r="12" spans="1:12" ht="12.75">
      <c r="A12" s="4" t="s">
        <v>28</v>
      </c>
      <c r="B12" s="5"/>
      <c r="C12" s="25">
        <f>IF(G28&lt;$C$7,$G$5*$G$6*$D$8,$G$5*$G$6+K12)</f>
        <v>200</v>
      </c>
      <c r="D12" s="33" t="s">
        <v>17</v>
      </c>
      <c r="E12" s="6"/>
      <c r="F12" s="33">
        <v>31</v>
      </c>
      <c r="G12" s="3"/>
      <c r="H12" s="64">
        <f>MODL87!H12</f>
        <v>0</v>
      </c>
      <c r="I12" s="65" t="s">
        <v>97</v>
      </c>
      <c r="J12" s="3"/>
      <c r="K12" s="59">
        <f aca="true" t="shared" si="0" ref="K12:K23">IF(K$8&gt;0,IF(H12=0,0,(IF((H12*F12/7)&gt;0.8*B29,MAX(($K$9*(H12*F12/7-0.8*B29)/12*7.5/F12)/0.9-0.9*G$5*G$6,0),0))),IF(H12=0,0,(IF((H12*F12/7)&gt;0.8*B29,($K$9*(H12*F12/7-0.8*B29)/12*7.5/F12)/0.9,0))))</f>
        <v>0</v>
      </c>
      <c r="L12" s="33" t="s">
        <v>17</v>
      </c>
    </row>
    <row r="13" spans="1:12" ht="12.75">
      <c r="A13" s="14" t="s">
        <v>29</v>
      </c>
      <c r="B13" s="5"/>
      <c r="C13" s="25">
        <f aca="true" t="shared" si="1" ref="C13:C23">IF(G29&lt;$C$7,$G$5*$G$6*$D$8,$G$5*$G$6+K13)</f>
        <v>200</v>
      </c>
      <c r="D13" s="33" t="s">
        <v>17</v>
      </c>
      <c r="E13" s="6"/>
      <c r="F13" s="33">
        <v>29</v>
      </c>
      <c r="G13" s="9"/>
      <c r="H13" s="64">
        <f>MODL87!H13</f>
        <v>0</v>
      </c>
      <c r="I13" s="65" t="s">
        <v>97</v>
      </c>
      <c r="J13" s="3"/>
      <c r="K13" s="59">
        <f t="shared" si="0"/>
        <v>0</v>
      </c>
      <c r="L13" s="33" t="s">
        <v>17</v>
      </c>
    </row>
    <row r="14" spans="1:12" ht="12.75">
      <c r="A14" s="14" t="s">
        <v>30</v>
      </c>
      <c r="B14" s="5"/>
      <c r="C14" s="25">
        <f t="shared" si="1"/>
        <v>200</v>
      </c>
      <c r="D14" s="33" t="s">
        <v>17</v>
      </c>
      <c r="E14" s="6"/>
      <c r="F14" s="33">
        <v>31</v>
      </c>
      <c r="G14" s="9"/>
      <c r="H14" s="64">
        <f>MODL87!H14</f>
        <v>0.2</v>
      </c>
      <c r="I14" s="65" t="s">
        <v>97</v>
      </c>
      <c r="J14" s="3"/>
      <c r="K14" s="59">
        <f t="shared" si="0"/>
        <v>0</v>
      </c>
      <c r="L14" s="33" t="s">
        <v>17</v>
      </c>
    </row>
    <row r="15" spans="1:12" ht="12.75">
      <c r="A15" s="14" t="s">
        <v>31</v>
      </c>
      <c r="B15" s="5"/>
      <c r="C15" s="25">
        <f t="shared" si="1"/>
        <v>200</v>
      </c>
      <c r="D15" s="33" t="s">
        <v>17</v>
      </c>
      <c r="E15" s="6"/>
      <c r="F15" s="33">
        <v>30</v>
      </c>
      <c r="G15" s="9"/>
      <c r="H15" s="64">
        <f>MODL87!H15</f>
        <v>0.5</v>
      </c>
      <c r="I15" s="65" t="s">
        <v>97</v>
      </c>
      <c r="J15" s="3"/>
      <c r="K15" s="59">
        <f t="shared" si="0"/>
        <v>0</v>
      </c>
      <c r="L15" s="33" t="s">
        <v>17</v>
      </c>
    </row>
    <row r="16" spans="1:12" ht="12.75">
      <c r="A16" s="14" t="s">
        <v>2</v>
      </c>
      <c r="B16" s="5"/>
      <c r="C16" s="25">
        <f t="shared" si="1"/>
        <v>200</v>
      </c>
      <c r="D16" s="33" t="s">
        <v>17</v>
      </c>
      <c r="E16" s="6"/>
      <c r="F16" s="33">
        <v>31</v>
      </c>
      <c r="G16" s="9"/>
      <c r="H16" s="64">
        <f>MODL87!H16</f>
        <v>0.75</v>
      </c>
      <c r="I16" s="65" t="s">
        <v>97</v>
      </c>
      <c r="J16" s="3"/>
      <c r="K16" s="59">
        <f t="shared" si="0"/>
        <v>0</v>
      </c>
      <c r="L16" s="33" t="s">
        <v>17</v>
      </c>
    </row>
    <row r="17" spans="1:12" ht="12.75">
      <c r="A17" s="14" t="s">
        <v>32</v>
      </c>
      <c r="B17" s="5"/>
      <c r="C17" s="25">
        <f t="shared" si="1"/>
        <v>200</v>
      </c>
      <c r="D17" s="33" t="s">
        <v>17</v>
      </c>
      <c r="E17" s="6"/>
      <c r="F17" s="33">
        <v>30</v>
      </c>
      <c r="G17" s="9"/>
      <c r="H17" s="64">
        <f>MODL87!H17</f>
        <v>1</v>
      </c>
      <c r="I17" s="65" t="s">
        <v>97</v>
      </c>
      <c r="J17" s="3"/>
      <c r="K17" s="59">
        <f t="shared" si="0"/>
        <v>0</v>
      </c>
      <c r="L17" s="33" t="s">
        <v>17</v>
      </c>
    </row>
    <row r="18" spans="1:12" ht="12.75">
      <c r="A18" s="14" t="s">
        <v>33</v>
      </c>
      <c r="B18" s="5"/>
      <c r="C18" s="25">
        <f t="shared" si="1"/>
        <v>200</v>
      </c>
      <c r="D18" s="33" t="s">
        <v>17</v>
      </c>
      <c r="E18" s="6"/>
      <c r="F18" s="33">
        <v>31</v>
      </c>
      <c r="G18" s="9"/>
      <c r="H18" s="64">
        <f>MODL87!H18</f>
        <v>1</v>
      </c>
      <c r="I18" s="65" t="s">
        <v>97</v>
      </c>
      <c r="J18" s="3"/>
      <c r="K18" s="59">
        <f t="shared" si="0"/>
        <v>0</v>
      </c>
      <c r="L18" s="33" t="s">
        <v>17</v>
      </c>
    </row>
    <row r="19" spans="1:12" ht="12.75">
      <c r="A19" s="14" t="s">
        <v>34</v>
      </c>
      <c r="B19" s="5"/>
      <c r="C19" s="25">
        <f t="shared" si="1"/>
        <v>200</v>
      </c>
      <c r="D19" s="33" t="s">
        <v>17</v>
      </c>
      <c r="E19" s="6"/>
      <c r="F19" s="33">
        <v>31</v>
      </c>
      <c r="G19" s="9"/>
      <c r="H19" s="64">
        <f>MODL87!H19</f>
        <v>1</v>
      </c>
      <c r="I19" s="65" t="s">
        <v>97</v>
      </c>
      <c r="J19" s="3"/>
      <c r="K19" s="59">
        <f t="shared" si="0"/>
        <v>0</v>
      </c>
      <c r="L19" s="33" t="s">
        <v>17</v>
      </c>
    </row>
    <row r="20" spans="1:12" ht="12.75">
      <c r="A20" s="14" t="s">
        <v>35</v>
      </c>
      <c r="B20" s="5"/>
      <c r="C20" s="25">
        <f t="shared" si="1"/>
        <v>200</v>
      </c>
      <c r="D20" s="33" t="s">
        <v>17</v>
      </c>
      <c r="E20" s="9"/>
      <c r="F20" s="33">
        <v>30</v>
      </c>
      <c r="G20" s="9"/>
      <c r="H20" s="64">
        <f>MODL87!H20</f>
        <v>0.75</v>
      </c>
      <c r="I20" s="65" t="s">
        <v>97</v>
      </c>
      <c r="J20" s="3"/>
      <c r="K20" s="59">
        <f t="shared" si="0"/>
        <v>0</v>
      </c>
      <c r="L20" s="33" t="s">
        <v>17</v>
      </c>
    </row>
    <row r="21" spans="1:12" ht="12.75">
      <c r="A21" s="14" t="s">
        <v>36</v>
      </c>
      <c r="B21" s="5"/>
      <c r="C21" s="25">
        <f t="shared" si="1"/>
        <v>200</v>
      </c>
      <c r="D21" s="33" t="s">
        <v>17</v>
      </c>
      <c r="E21" s="9"/>
      <c r="F21" s="33">
        <v>31</v>
      </c>
      <c r="G21" s="9"/>
      <c r="H21" s="64">
        <f>MODL87!H21</f>
        <v>0.5</v>
      </c>
      <c r="I21" s="65" t="s">
        <v>97</v>
      </c>
      <c r="J21" s="3"/>
      <c r="K21" s="59">
        <f t="shared" si="0"/>
        <v>0</v>
      </c>
      <c r="L21" s="33" t="s">
        <v>17</v>
      </c>
    </row>
    <row r="22" spans="1:12" ht="12.75">
      <c r="A22" s="14" t="s">
        <v>37</v>
      </c>
      <c r="B22" s="5"/>
      <c r="C22" s="25">
        <f t="shared" si="1"/>
        <v>200</v>
      </c>
      <c r="D22" s="33" t="s">
        <v>17</v>
      </c>
      <c r="E22" s="9"/>
      <c r="F22" s="33">
        <v>30</v>
      </c>
      <c r="G22" s="9"/>
      <c r="H22" s="64">
        <f>MODL87!H22</f>
        <v>0.2</v>
      </c>
      <c r="I22" s="65" t="s">
        <v>97</v>
      </c>
      <c r="J22" s="3"/>
      <c r="K22" s="59">
        <f t="shared" si="0"/>
        <v>0</v>
      </c>
      <c r="L22" s="33" t="s">
        <v>17</v>
      </c>
    </row>
    <row r="23" spans="1:12" ht="12.75">
      <c r="A23" s="14" t="s">
        <v>38</v>
      </c>
      <c r="B23" s="5"/>
      <c r="C23" s="25">
        <f t="shared" si="1"/>
        <v>200</v>
      </c>
      <c r="D23" s="33" t="s">
        <v>17</v>
      </c>
      <c r="E23" s="9"/>
      <c r="F23" s="33">
        <v>31</v>
      </c>
      <c r="G23" s="9"/>
      <c r="H23" s="64">
        <f>MODL87!H23</f>
        <v>0</v>
      </c>
      <c r="I23" s="65" t="s">
        <v>97</v>
      </c>
      <c r="J23" s="3"/>
      <c r="K23" s="59">
        <f t="shared" si="0"/>
        <v>0</v>
      </c>
      <c r="L23" s="33" t="s">
        <v>17</v>
      </c>
    </row>
    <row r="24" spans="1:12" ht="12.75">
      <c r="A24" s="2"/>
      <c r="B24" s="7"/>
      <c r="C24" s="7"/>
      <c r="D24" s="7"/>
      <c r="E24" s="7"/>
      <c r="F24" s="8"/>
      <c r="G24" s="7"/>
      <c r="H24" s="9"/>
      <c r="I24" s="9"/>
      <c r="J24" s="9"/>
      <c r="K24" s="9"/>
      <c r="L24" s="66"/>
    </row>
    <row r="25" spans="1:12" ht="12.75">
      <c r="A25" s="2"/>
      <c r="B25" s="8" t="str">
        <f>A1</f>
        <v>Wimberley</v>
      </c>
      <c r="C25" s="8" t="s">
        <v>5</v>
      </c>
      <c r="D25" s="8" t="s">
        <v>8</v>
      </c>
      <c r="E25" s="8" t="s">
        <v>8</v>
      </c>
      <c r="F25" s="8" t="s">
        <v>23</v>
      </c>
      <c r="G25" s="8" t="s">
        <v>8</v>
      </c>
      <c r="H25" s="7"/>
      <c r="I25" s="8" t="s">
        <v>8</v>
      </c>
      <c r="J25" s="8"/>
      <c r="K25" s="8" t="s">
        <v>16</v>
      </c>
      <c r="L25" s="8" t="s">
        <v>8</v>
      </c>
    </row>
    <row r="26" spans="1:12" ht="12.75">
      <c r="A26" s="2"/>
      <c r="B26" s="8" t="s">
        <v>3</v>
      </c>
      <c r="C26" s="8" t="s">
        <v>105</v>
      </c>
      <c r="D26" s="8" t="s">
        <v>9</v>
      </c>
      <c r="E26" s="8" t="s">
        <v>11</v>
      </c>
      <c r="F26" s="8" t="s">
        <v>12</v>
      </c>
      <c r="G26" s="8" t="s">
        <v>13</v>
      </c>
      <c r="H26" s="8" t="s">
        <v>15</v>
      </c>
      <c r="I26" s="8" t="s">
        <v>15</v>
      </c>
      <c r="J26" s="8"/>
      <c r="K26" s="8" t="s">
        <v>6</v>
      </c>
      <c r="L26" s="8" t="s">
        <v>16</v>
      </c>
    </row>
    <row r="27" spans="1:12" ht="13.5" thickBot="1">
      <c r="A27" s="10" t="s">
        <v>27</v>
      </c>
      <c r="B27" s="8" t="s">
        <v>4</v>
      </c>
      <c r="C27" s="8" t="s">
        <v>7</v>
      </c>
      <c r="D27" s="8" t="s">
        <v>10</v>
      </c>
      <c r="E27" s="8" t="s">
        <v>10</v>
      </c>
      <c r="F27" s="8" t="s">
        <v>10</v>
      </c>
      <c r="G27" s="8" t="s">
        <v>14</v>
      </c>
      <c r="H27" s="8" t="s">
        <v>10</v>
      </c>
      <c r="I27" s="8" t="s">
        <v>10</v>
      </c>
      <c r="J27" s="8"/>
      <c r="K27" s="8" t="s">
        <v>10</v>
      </c>
      <c r="L27" s="8" t="s">
        <v>10</v>
      </c>
    </row>
    <row r="28" spans="1:12" ht="13.5" thickTop="1">
      <c r="A28" s="11"/>
      <c r="B28" s="11"/>
      <c r="C28" s="11"/>
      <c r="D28" s="12" t="s">
        <v>69</v>
      </c>
      <c r="E28" s="11"/>
      <c r="F28" s="11"/>
      <c r="G28" s="13">
        <f>MODL03!G40</f>
        <v>9480</v>
      </c>
      <c r="H28" s="11"/>
      <c r="I28" s="11"/>
      <c r="J28" s="11"/>
      <c r="K28" s="11"/>
      <c r="L28" s="11"/>
    </row>
    <row r="29" spans="1:12" ht="12.75">
      <c r="A29" s="14" t="s">
        <v>28</v>
      </c>
      <c r="B29" s="15">
        <v>3.07</v>
      </c>
      <c r="C29" s="16">
        <f>B29*0.6</f>
        <v>1.8419999999999999</v>
      </c>
      <c r="D29" s="18">
        <f>C29*$C$5</f>
        <v>7367.999999999999</v>
      </c>
      <c r="E29" s="26">
        <f>C12*F12</f>
        <v>6200</v>
      </c>
      <c r="F29" s="18">
        <f>D29-E29</f>
        <v>1167.999999999999</v>
      </c>
      <c r="G29" s="18">
        <f>IF((G28+F29)&lt;2000,G28+K29+F29,MIN($C$6,+G28+F29))</f>
        <v>10648</v>
      </c>
      <c r="H29" s="18">
        <f>IF((G28+F29)&gt;$C$6,G28+F29-$C$6,0)</f>
        <v>0</v>
      </c>
      <c r="I29" s="18">
        <v>0</v>
      </c>
      <c r="J29" s="18"/>
      <c r="K29" s="18">
        <f>IF((G28+F29)&lt;2000,(INT((ABS(G28+F29))/2000)+1)*2000,0)</f>
        <v>0</v>
      </c>
      <c r="L29" s="18">
        <f>K29</f>
        <v>0</v>
      </c>
    </row>
    <row r="30" spans="1:12" ht="12.75">
      <c r="A30" s="14" t="s">
        <v>29</v>
      </c>
      <c r="B30" s="15">
        <v>3.46</v>
      </c>
      <c r="C30" s="16">
        <f aca="true" t="shared" si="2" ref="C30:C40">B30*0.6</f>
        <v>2.076</v>
      </c>
      <c r="D30" s="18">
        <f aca="true" t="shared" si="3" ref="D30:D40">C30*$C$5</f>
        <v>8304</v>
      </c>
      <c r="E30" s="26">
        <f aca="true" t="shared" si="4" ref="E30:E40">C13*F13</f>
        <v>5800</v>
      </c>
      <c r="F30" s="18">
        <f aca="true" t="shared" si="5" ref="F30:F40">D30-E30</f>
        <v>2504</v>
      </c>
      <c r="G30" s="18">
        <f aca="true" t="shared" si="6" ref="G30:G40">IF((G29+F30)&lt;2000,G29+K30+F30,MIN($C$6,+G29+F30))</f>
        <v>13152</v>
      </c>
      <c r="H30" s="18">
        <f aca="true" t="shared" si="7" ref="H30:H40">IF((G29+F30)&gt;$C$6,G29+F30-$C$6,0)</f>
        <v>0</v>
      </c>
      <c r="I30" s="18">
        <f aca="true" t="shared" si="8" ref="I30:I40">I29+H30</f>
        <v>0</v>
      </c>
      <c r="J30" s="18"/>
      <c r="K30" s="18">
        <f aca="true" t="shared" si="9" ref="K30:K40">IF((G29+F30)&lt;2000,(INT((ABS(G29+F30))/2000)+1)*2000,0)</f>
        <v>0</v>
      </c>
      <c r="L30" s="18">
        <f aca="true" t="shared" si="10" ref="L30:L40">L29+K30</f>
        <v>0</v>
      </c>
    </row>
    <row r="31" spans="1:12" ht="12.75">
      <c r="A31" s="14" t="s">
        <v>30</v>
      </c>
      <c r="B31" s="15">
        <v>1.92</v>
      </c>
      <c r="C31" s="16">
        <f t="shared" si="2"/>
        <v>1.152</v>
      </c>
      <c r="D31" s="18">
        <f t="shared" si="3"/>
        <v>4608</v>
      </c>
      <c r="E31" s="26">
        <f t="shared" si="4"/>
        <v>6200</v>
      </c>
      <c r="F31" s="18">
        <f t="shared" si="5"/>
        <v>-1592</v>
      </c>
      <c r="G31" s="18">
        <f t="shared" si="6"/>
        <v>11560</v>
      </c>
      <c r="H31" s="18">
        <f t="shared" si="7"/>
        <v>0</v>
      </c>
      <c r="I31" s="18">
        <f t="shared" si="8"/>
        <v>0</v>
      </c>
      <c r="J31" s="18"/>
      <c r="K31" s="18">
        <f t="shared" si="9"/>
        <v>0</v>
      </c>
      <c r="L31" s="18">
        <f t="shared" si="10"/>
        <v>0</v>
      </c>
    </row>
    <row r="32" spans="1:12" ht="12.75">
      <c r="A32" s="14" t="s">
        <v>31</v>
      </c>
      <c r="B32" s="15">
        <v>5.36</v>
      </c>
      <c r="C32" s="16">
        <f t="shared" si="2"/>
        <v>3.216</v>
      </c>
      <c r="D32" s="18">
        <f t="shared" si="3"/>
        <v>12864</v>
      </c>
      <c r="E32" s="26">
        <f t="shared" si="4"/>
        <v>6000</v>
      </c>
      <c r="F32" s="18">
        <f t="shared" si="5"/>
        <v>6864</v>
      </c>
      <c r="G32" s="18">
        <f t="shared" si="6"/>
        <v>18424</v>
      </c>
      <c r="H32" s="18">
        <f t="shared" si="7"/>
        <v>0</v>
      </c>
      <c r="I32" s="18">
        <f t="shared" si="8"/>
        <v>0</v>
      </c>
      <c r="J32" s="18"/>
      <c r="K32" s="18">
        <f t="shared" si="9"/>
        <v>0</v>
      </c>
      <c r="L32" s="18">
        <f t="shared" si="10"/>
        <v>0</v>
      </c>
    </row>
    <row r="33" spans="1:12" ht="12.75">
      <c r="A33" s="14" t="s">
        <v>2</v>
      </c>
      <c r="B33" s="15">
        <v>2.01</v>
      </c>
      <c r="C33" s="16">
        <f t="shared" si="2"/>
        <v>1.2059999999999997</v>
      </c>
      <c r="D33" s="18">
        <f t="shared" si="3"/>
        <v>4823.999999999999</v>
      </c>
      <c r="E33" s="26">
        <f t="shared" si="4"/>
        <v>6200</v>
      </c>
      <c r="F33" s="18">
        <f t="shared" si="5"/>
        <v>-1376.000000000001</v>
      </c>
      <c r="G33" s="18">
        <f t="shared" si="6"/>
        <v>17048</v>
      </c>
      <c r="H33" s="18">
        <f t="shared" si="7"/>
        <v>0</v>
      </c>
      <c r="I33" s="18">
        <f t="shared" si="8"/>
        <v>0</v>
      </c>
      <c r="J33" s="18"/>
      <c r="K33" s="18">
        <f t="shared" si="9"/>
        <v>0</v>
      </c>
      <c r="L33" s="18">
        <f t="shared" si="10"/>
        <v>0</v>
      </c>
    </row>
    <row r="34" spans="1:12" ht="12.75">
      <c r="A34" s="14" t="s">
        <v>32</v>
      </c>
      <c r="B34" s="15">
        <v>12.57</v>
      </c>
      <c r="C34" s="16">
        <f t="shared" si="2"/>
        <v>7.542</v>
      </c>
      <c r="D34" s="18">
        <f t="shared" si="3"/>
        <v>30168</v>
      </c>
      <c r="E34" s="26">
        <f t="shared" si="4"/>
        <v>6000</v>
      </c>
      <c r="F34" s="18">
        <f t="shared" si="5"/>
        <v>24168</v>
      </c>
      <c r="G34" s="18">
        <f t="shared" si="6"/>
        <v>30000</v>
      </c>
      <c r="H34" s="18">
        <f t="shared" si="7"/>
        <v>11216</v>
      </c>
      <c r="I34" s="18">
        <f t="shared" si="8"/>
        <v>11216</v>
      </c>
      <c r="J34" s="18"/>
      <c r="K34" s="18">
        <f t="shared" si="9"/>
        <v>0</v>
      </c>
      <c r="L34" s="18">
        <f t="shared" si="10"/>
        <v>0</v>
      </c>
    </row>
    <row r="35" spans="1:12" ht="12.75">
      <c r="A35" s="14" t="s">
        <v>33</v>
      </c>
      <c r="B35" s="15">
        <v>3.54</v>
      </c>
      <c r="C35" s="16">
        <f t="shared" si="2"/>
        <v>2.124</v>
      </c>
      <c r="D35" s="18">
        <f t="shared" si="3"/>
        <v>8496</v>
      </c>
      <c r="E35" s="26">
        <f t="shared" si="4"/>
        <v>6200</v>
      </c>
      <c r="F35" s="18">
        <f t="shared" si="5"/>
        <v>2296</v>
      </c>
      <c r="G35" s="18">
        <f t="shared" si="6"/>
        <v>30000</v>
      </c>
      <c r="H35" s="18">
        <f t="shared" si="7"/>
        <v>2296</v>
      </c>
      <c r="I35" s="18">
        <f t="shared" si="8"/>
        <v>13512</v>
      </c>
      <c r="J35" s="18"/>
      <c r="K35" s="18">
        <f t="shared" si="9"/>
        <v>0</v>
      </c>
      <c r="L35" s="18">
        <f t="shared" si="10"/>
        <v>0</v>
      </c>
    </row>
    <row r="36" spans="1:12" ht="12.75">
      <c r="A36" s="14" t="s">
        <v>34</v>
      </c>
      <c r="B36" s="15">
        <v>1.39</v>
      </c>
      <c r="C36" s="16">
        <f t="shared" si="2"/>
        <v>0.834</v>
      </c>
      <c r="D36" s="18">
        <f t="shared" si="3"/>
        <v>3336</v>
      </c>
      <c r="E36" s="26">
        <f t="shared" si="4"/>
        <v>6200</v>
      </c>
      <c r="F36" s="18">
        <f t="shared" si="5"/>
        <v>-2864</v>
      </c>
      <c r="G36" s="18">
        <f t="shared" si="6"/>
        <v>27136</v>
      </c>
      <c r="H36" s="18">
        <f t="shared" si="7"/>
        <v>0</v>
      </c>
      <c r="I36" s="18">
        <f t="shared" si="8"/>
        <v>13512</v>
      </c>
      <c r="J36" s="18"/>
      <c r="K36" s="18">
        <f t="shared" si="9"/>
        <v>0</v>
      </c>
      <c r="L36" s="18">
        <f t="shared" si="10"/>
        <v>0</v>
      </c>
    </row>
    <row r="37" spans="1:12" ht="12.75">
      <c r="A37" s="14" t="s">
        <v>35</v>
      </c>
      <c r="B37" s="15">
        <v>1.61</v>
      </c>
      <c r="C37" s="16">
        <f t="shared" si="2"/>
        <v>0.966</v>
      </c>
      <c r="D37" s="18">
        <f t="shared" si="3"/>
        <v>3864</v>
      </c>
      <c r="E37" s="26">
        <f t="shared" si="4"/>
        <v>6000</v>
      </c>
      <c r="F37" s="18">
        <f t="shared" si="5"/>
        <v>-2136</v>
      </c>
      <c r="G37" s="18">
        <f t="shared" si="6"/>
        <v>25000</v>
      </c>
      <c r="H37" s="18">
        <f t="shared" si="7"/>
        <v>0</v>
      </c>
      <c r="I37" s="18">
        <f t="shared" si="8"/>
        <v>13512</v>
      </c>
      <c r="J37" s="18"/>
      <c r="K37" s="18">
        <f t="shared" si="9"/>
        <v>0</v>
      </c>
      <c r="L37" s="18">
        <f t="shared" si="10"/>
        <v>0</v>
      </c>
    </row>
    <row r="38" spans="1:12" ht="12.75">
      <c r="A38" s="14" t="s">
        <v>36</v>
      </c>
      <c r="B38" s="15">
        <v>8.69</v>
      </c>
      <c r="C38" s="16">
        <f t="shared" si="2"/>
        <v>5.2139999999999995</v>
      </c>
      <c r="D38" s="18">
        <f t="shared" si="3"/>
        <v>20855.999999999996</v>
      </c>
      <c r="E38" s="26">
        <f t="shared" si="4"/>
        <v>6200</v>
      </c>
      <c r="F38" s="18">
        <f t="shared" si="5"/>
        <v>14655.999999999996</v>
      </c>
      <c r="G38" s="18">
        <f t="shared" si="6"/>
        <v>30000</v>
      </c>
      <c r="H38" s="18">
        <f t="shared" si="7"/>
        <v>9656</v>
      </c>
      <c r="I38" s="18">
        <f t="shared" si="8"/>
        <v>23168</v>
      </c>
      <c r="J38" s="18"/>
      <c r="K38" s="18">
        <f t="shared" si="9"/>
        <v>0</v>
      </c>
      <c r="L38" s="18">
        <f t="shared" si="10"/>
        <v>0</v>
      </c>
    </row>
    <row r="39" spans="1:12" ht="12.75">
      <c r="A39" s="14" t="s">
        <v>37</v>
      </c>
      <c r="B39" s="15">
        <v>12.46</v>
      </c>
      <c r="C39" s="16">
        <f t="shared" si="2"/>
        <v>7.476</v>
      </c>
      <c r="D39" s="18">
        <f t="shared" si="3"/>
        <v>29904</v>
      </c>
      <c r="E39" s="26">
        <f t="shared" si="4"/>
        <v>6000</v>
      </c>
      <c r="F39" s="18">
        <f t="shared" si="5"/>
        <v>23904</v>
      </c>
      <c r="G39" s="18">
        <f t="shared" si="6"/>
        <v>30000</v>
      </c>
      <c r="H39" s="18">
        <f t="shared" si="7"/>
        <v>23904</v>
      </c>
      <c r="I39" s="18">
        <f t="shared" si="8"/>
        <v>47072</v>
      </c>
      <c r="J39" s="18"/>
      <c r="K39" s="18">
        <f t="shared" si="9"/>
        <v>0</v>
      </c>
      <c r="L39" s="18">
        <f t="shared" si="10"/>
        <v>0</v>
      </c>
    </row>
    <row r="40" spans="1:12" ht="12.75">
      <c r="A40" s="14" t="s">
        <v>38</v>
      </c>
      <c r="B40" s="15">
        <v>0.14</v>
      </c>
      <c r="C40" s="16">
        <f t="shared" si="2"/>
        <v>0.084</v>
      </c>
      <c r="D40" s="18">
        <f t="shared" si="3"/>
        <v>336</v>
      </c>
      <c r="E40" s="26">
        <f t="shared" si="4"/>
        <v>6200</v>
      </c>
      <c r="F40" s="18">
        <f t="shared" si="5"/>
        <v>-5864</v>
      </c>
      <c r="G40" s="18">
        <f t="shared" si="6"/>
        <v>24136</v>
      </c>
      <c r="H40" s="18">
        <f t="shared" si="7"/>
        <v>0</v>
      </c>
      <c r="I40" s="18">
        <f t="shared" si="8"/>
        <v>47072</v>
      </c>
      <c r="J40" s="18"/>
      <c r="K40" s="18">
        <f t="shared" si="9"/>
        <v>0</v>
      </c>
      <c r="L40" s="18">
        <f t="shared" si="10"/>
        <v>0</v>
      </c>
    </row>
    <row r="41" spans="1:12" ht="12.75">
      <c r="A41" s="14"/>
      <c r="B41" s="15"/>
      <c r="C41" s="16"/>
      <c r="D41" s="18"/>
      <c r="E41" s="26"/>
      <c r="F41" s="18"/>
      <c r="G41" s="18"/>
      <c r="H41" s="18"/>
      <c r="I41" s="18"/>
      <c r="J41" s="18"/>
      <c r="K41" s="18"/>
      <c r="L41" s="18"/>
    </row>
    <row r="42" spans="1:12" ht="12.75">
      <c r="A42" s="14" t="s">
        <v>55</v>
      </c>
      <c r="B42" s="38">
        <f>SUM(B29:B40)</f>
        <v>56.22</v>
      </c>
      <c r="C42" s="37">
        <f>SUM(C29:C40)</f>
        <v>33.732</v>
      </c>
      <c r="D42" s="28">
        <f>SUM(D29:D40)</f>
        <v>134928</v>
      </c>
      <c r="E42" s="26"/>
      <c r="F42" s="17"/>
      <c r="G42" s="18"/>
      <c r="H42" s="18"/>
      <c r="I42" s="18"/>
      <c r="J42" s="18"/>
      <c r="K42" s="18"/>
      <c r="L42" s="18"/>
    </row>
    <row r="43" spans="1:12" ht="12.75">
      <c r="A43" s="5"/>
      <c r="B43" s="15"/>
      <c r="C43" s="16"/>
      <c r="D43" s="17"/>
      <c r="E43" s="5"/>
      <c r="F43" s="17"/>
      <c r="G43" s="18"/>
      <c r="H43" s="18"/>
      <c r="I43" s="18"/>
      <c r="J43" s="18"/>
      <c r="K43" s="18"/>
      <c r="L43" s="18"/>
    </row>
    <row r="44" spans="1:12" ht="12.75">
      <c r="A44" s="5" t="s">
        <v>18</v>
      </c>
      <c r="B44" s="15"/>
      <c r="D44" s="28"/>
      <c r="E44" s="34">
        <f>SUM(E29:E40)</f>
        <v>73200</v>
      </c>
      <c r="F44" s="17"/>
      <c r="G44" s="18"/>
      <c r="H44" s="18"/>
      <c r="I44" s="18"/>
      <c r="J44" s="18"/>
      <c r="K44" s="18"/>
      <c r="L44" s="18"/>
    </row>
    <row r="45" spans="1:12" ht="12.75">
      <c r="A45" s="5" t="s">
        <v>19</v>
      </c>
      <c r="B45" s="15"/>
      <c r="C45" s="16"/>
      <c r="D45" s="28"/>
      <c r="E45" s="34">
        <f>E44-L40</f>
        <v>73200</v>
      </c>
      <c r="F45" s="17"/>
      <c r="G45" s="18"/>
      <c r="H45" s="18"/>
      <c r="I45" s="18"/>
      <c r="J45" s="18"/>
      <c r="K45" s="18"/>
      <c r="L45" s="18"/>
    </row>
    <row r="46" spans="1:12" ht="12.75">
      <c r="A46" s="5" t="s">
        <v>20</v>
      </c>
      <c r="B46" s="15"/>
      <c r="C46" s="16"/>
      <c r="D46" s="27"/>
      <c r="E46" s="27">
        <f>E45/E44</f>
        <v>1</v>
      </c>
      <c r="F46" s="17"/>
      <c r="G46" s="18"/>
      <c r="H46" s="18"/>
      <c r="I46" s="18"/>
      <c r="J46" s="18"/>
      <c r="K46" s="18"/>
      <c r="L46" s="18"/>
    </row>
    <row r="47" spans="1:12" ht="12.75">
      <c r="A47" s="5" t="s">
        <v>21</v>
      </c>
      <c r="B47" s="15"/>
      <c r="C47" s="16"/>
      <c r="D47" s="27"/>
      <c r="E47" s="36">
        <f>I40/E44</f>
        <v>0.6430601092896174</v>
      </c>
      <c r="F47" s="17"/>
      <c r="G47" s="18"/>
      <c r="H47" s="18"/>
      <c r="I47" s="18"/>
      <c r="J47" s="18"/>
      <c r="K47" s="18"/>
      <c r="L47" s="18"/>
    </row>
    <row r="48" spans="1:12" ht="12.75">
      <c r="A48" s="5" t="s">
        <v>24</v>
      </c>
      <c r="B48" s="15"/>
      <c r="C48" s="16"/>
      <c r="D48" s="27"/>
      <c r="E48" s="36">
        <f>I40/D42</f>
        <v>0.3488675441717064</v>
      </c>
      <c r="F48" s="17"/>
      <c r="G48" s="18"/>
      <c r="H48" s="18"/>
      <c r="I48" s="18"/>
      <c r="J48" s="18"/>
      <c r="K48" s="18"/>
      <c r="L48" s="18"/>
    </row>
  </sheetData>
  <sheetProtection/>
  <mergeCells count="7">
    <mergeCell ref="A1:L1"/>
    <mergeCell ref="A2:L2"/>
    <mergeCell ref="A11:D11"/>
    <mergeCell ref="A4:D4"/>
    <mergeCell ref="F4:H4"/>
    <mergeCell ref="K11:L11"/>
    <mergeCell ref="H11:I1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K4" sqref="K4:K5"/>
    </sheetView>
  </sheetViews>
  <sheetFormatPr defaultColWidth="9.00390625" defaultRowHeight="12.75"/>
  <cols>
    <col min="1" max="3" width="9.625" style="0" customWidth="1"/>
    <col min="6" max="6" width="11.625" style="0" customWidth="1"/>
    <col min="8" max="8" width="9.625" style="0" customWidth="1"/>
    <col min="10" max="10" width="1.625" style="0" customWidth="1"/>
  </cols>
  <sheetData>
    <row r="1" spans="1:12" ht="30.75">
      <c r="A1" s="104" t="str">
        <f>MODL87!A1</f>
        <v>Wimberley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3.25">
      <c r="A2" s="105" t="s">
        <v>65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107" t="s">
        <v>87</v>
      </c>
      <c r="B4" s="107"/>
      <c r="C4" s="107"/>
      <c r="D4" s="107"/>
      <c r="E4" s="1"/>
      <c r="F4" s="107" t="s">
        <v>86</v>
      </c>
      <c r="G4" s="107"/>
      <c r="H4" s="107"/>
      <c r="I4" s="1"/>
      <c r="J4" s="1"/>
      <c r="K4" s="103" t="s">
        <v>148</v>
      </c>
      <c r="L4" s="1"/>
    </row>
    <row r="5" spans="1:12" ht="15.75">
      <c r="A5" s="19" t="s">
        <v>0</v>
      </c>
      <c r="B5" s="20"/>
      <c r="C5" s="24">
        <f>MODL87!C5</f>
        <v>4000</v>
      </c>
      <c r="D5" s="61" t="s">
        <v>101</v>
      </c>
      <c r="E5" s="20"/>
      <c r="F5" s="43" t="s">
        <v>78</v>
      </c>
      <c r="G5" s="45">
        <f>MODL87!G5</f>
        <v>4</v>
      </c>
      <c r="H5" s="43" t="s">
        <v>99</v>
      </c>
      <c r="I5" s="30"/>
      <c r="J5" s="30"/>
      <c r="K5" s="30" t="s">
        <v>149</v>
      </c>
      <c r="L5" s="31"/>
    </row>
    <row r="6" spans="1:12" ht="15.75">
      <c r="A6" s="19" t="s">
        <v>1</v>
      </c>
      <c r="B6" s="20"/>
      <c r="C6" s="24">
        <f>MODL87!C6</f>
        <v>30000</v>
      </c>
      <c r="D6" s="62" t="s">
        <v>102</v>
      </c>
      <c r="E6" s="19"/>
      <c r="F6" s="43" t="s">
        <v>79</v>
      </c>
      <c r="G6" s="46">
        <f>MODL87!G6</f>
        <v>50</v>
      </c>
      <c r="H6" s="43" t="s">
        <v>100</v>
      </c>
      <c r="I6" s="20"/>
      <c r="J6" s="20"/>
      <c r="K6" s="33"/>
      <c r="L6" s="33"/>
    </row>
    <row r="7" spans="1:12" ht="15.75">
      <c r="A7" s="19" t="s">
        <v>93</v>
      </c>
      <c r="B7" s="20"/>
      <c r="C7" s="67">
        <f>MODL87!C7</f>
        <v>4000</v>
      </c>
      <c r="D7" s="62" t="s">
        <v>102</v>
      </c>
      <c r="E7" s="4"/>
      <c r="F7" s="32"/>
      <c r="G7" s="29"/>
      <c r="H7" s="43"/>
      <c r="I7" s="20"/>
      <c r="J7" s="20"/>
      <c r="K7" s="33"/>
      <c r="L7" s="33"/>
    </row>
    <row r="8" spans="1:12" ht="15.75">
      <c r="A8" s="4" t="s">
        <v>94</v>
      </c>
      <c r="B8" s="20"/>
      <c r="C8" s="57"/>
      <c r="D8" s="47">
        <f>MODL87!D8</f>
        <v>1</v>
      </c>
      <c r="E8" s="4"/>
      <c r="H8" s="93" t="s">
        <v>134</v>
      </c>
      <c r="I8" s="93"/>
      <c r="J8" s="62"/>
      <c r="K8" s="77">
        <f>MODL87!K8</f>
        <v>0</v>
      </c>
      <c r="L8" s="71" t="s">
        <v>135</v>
      </c>
    </row>
    <row r="9" spans="1:12" ht="15.75">
      <c r="A9" s="4"/>
      <c r="B9" s="20"/>
      <c r="C9" s="57"/>
      <c r="D9" s="22"/>
      <c r="E9" s="4"/>
      <c r="F9" s="56"/>
      <c r="G9" s="60"/>
      <c r="H9" s="60" t="s">
        <v>95</v>
      </c>
      <c r="I9" s="60"/>
      <c r="J9" s="95"/>
      <c r="K9" s="97">
        <f>MODL87!K9</f>
        <v>0</v>
      </c>
      <c r="L9" s="43" t="s">
        <v>101</v>
      </c>
    </row>
    <row r="10" spans="1:12" ht="15.75">
      <c r="A10" s="4"/>
      <c r="B10" s="20"/>
      <c r="C10" s="57"/>
      <c r="D10" s="22"/>
      <c r="E10" s="4"/>
      <c r="F10" s="56"/>
      <c r="G10" s="58"/>
      <c r="H10" s="43"/>
      <c r="I10" s="47"/>
      <c r="J10" s="47"/>
      <c r="K10" s="33"/>
      <c r="L10" s="33"/>
    </row>
    <row r="11" spans="1:12" ht="15.75">
      <c r="A11" s="106" t="s">
        <v>26</v>
      </c>
      <c r="B11" s="106"/>
      <c r="C11" s="106"/>
      <c r="D11" s="106"/>
      <c r="E11" s="19"/>
      <c r="F11" s="35" t="s">
        <v>92</v>
      </c>
      <c r="G11" s="29"/>
      <c r="H11" s="108" t="s">
        <v>96</v>
      </c>
      <c r="I11" s="108"/>
      <c r="K11" s="108" t="s">
        <v>91</v>
      </c>
      <c r="L11" s="108"/>
    </row>
    <row r="12" spans="1:12" ht="12.75">
      <c r="A12" s="4" t="s">
        <v>28</v>
      </c>
      <c r="B12" s="5"/>
      <c r="C12" s="25">
        <f>IF(G28&lt;$C$7,$G$5*$G$6*$D$8,$G$5*$G$6+K12)</f>
        <v>200</v>
      </c>
      <c r="D12" s="33" t="s">
        <v>17</v>
      </c>
      <c r="E12" s="6"/>
      <c r="F12" s="33">
        <v>31</v>
      </c>
      <c r="G12" s="3"/>
      <c r="H12" s="64">
        <f>MODL87!H12</f>
        <v>0</v>
      </c>
      <c r="I12" s="65" t="s">
        <v>97</v>
      </c>
      <c r="J12" s="3"/>
      <c r="K12" s="59">
        <f aca="true" t="shared" si="0" ref="K12:K23">IF(K$8&gt;0,IF(H12=0,0,(IF((H12*F12/7)&gt;0.8*B29,MAX(($K$9*(H12*F12/7-0.8*B29)/12*7.5/F12)/0.9-0.9*G$5*G$6,0),0))),IF(H12=0,0,(IF((H12*F12/7)&gt;0.8*B29,($K$9*(H12*F12/7-0.8*B29)/12*7.5/F12)/0.9,0))))</f>
        <v>0</v>
      </c>
      <c r="L12" s="33" t="s">
        <v>17</v>
      </c>
    </row>
    <row r="13" spans="1:12" ht="12.75">
      <c r="A13" s="14" t="s">
        <v>29</v>
      </c>
      <c r="B13" s="5"/>
      <c r="C13" s="25">
        <f aca="true" t="shared" si="1" ref="C13:C23">IF(G29&lt;$C$7,$G$5*$G$6*$D$8,$G$5*$G$6+K13)</f>
        <v>200</v>
      </c>
      <c r="D13" s="33" t="s">
        <v>17</v>
      </c>
      <c r="E13" s="6"/>
      <c r="F13" s="33">
        <v>28</v>
      </c>
      <c r="G13" s="9"/>
      <c r="H13" s="64">
        <f>MODL87!H13</f>
        <v>0</v>
      </c>
      <c r="I13" s="65" t="s">
        <v>97</v>
      </c>
      <c r="J13" s="3"/>
      <c r="K13" s="59">
        <f t="shared" si="0"/>
        <v>0</v>
      </c>
      <c r="L13" s="33" t="s">
        <v>17</v>
      </c>
    </row>
    <row r="14" spans="1:12" ht="12.75">
      <c r="A14" s="14" t="s">
        <v>30</v>
      </c>
      <c r="B14" s="5"/>
      <c r="C14" s="25">
        <f t="shared" si="1"/>
        <v>200</v>
      </c>
      <c r="D14" s="33" t="s">
        <v>17</v>
      </c>
      <c r="E14" s="6"/>
      <c r="F14" s="33">
        <v>31</v>
      </c>
      <c r="G14" s="9"/>
      <c r="H14" s="64">
        <f>MODL87!H14</f>
        <v>0.2</v>
      </c>
      <c r="I14" s="65" t="s">
        <v>97</v>
      </c>
      <c r="J14" s="3"/>
      <c r="K14" s="59">
        <f t="shared" si="0"/>
        <v>0</v>
      </c>
      <c r="L14" s="33" t="s">
        <v>17</v>
      </c>
    </row>
    <row r="15" spans="1:12" ht="12.75">
      <c r="A15" s="14" t="s">
        <v>31</v>
      </c>
      <c r="B15" s="5"/>
      <c r="C15" s="25">
        <f t="shared" si="1"/>
        <v>200</v>
      </c>
      <c r="D15" s="33" t="s">
        <v>17</v>
      </c>
      <c r="E15" s="6"/>
      <c r="F15" s="33">
        <v>30</v>
      </c>
      <c r="G15" s="9"/>
      <c r="H15" s="64">
        <f>MODL87!H15</f>
        <v>0.5</v>
      </c>
      <c r="I15" s="65" t="s">
        <v>97</v>
      </c>
      <c r="J15" s="3"/>
      <c r="K15" s="59">
        <f t="shared" si="0"/>
        <v>0</v>
      </c>
      <c r="L15" s="33" t="s">
        <v>17</v>
      </c>
    </row>
    <row r="16" spans="1:12" ht="12.75">
      <c r="A16" s="14" t="s">
        <v>2</v>
      </c>
      <c r="B16" s="5"/>
      <c r="C16" s="25">
        <f t="shared" si="1"/>
        <v>200</v>
      </c>
      <c r="D16" s="33" t="s">
        <v>17</v>
      </c>
      <c r="E16" s="6"/>
      <c r="F16" s="33">
        <v>31</v>
      </c>
      <c r="G16" s="9"/>
      <c r="H16" s="64">
        <f>MODL87!H16</f>
        <v>0.75</v>
      </c>
      <c r="I16" s="65" t="s">
        <v>97</v>
      </c>
      <c r="J16" s="3"/>
      <c r="K16" s="59">
        <f t="shared" si="0"/>
        <v>0</v>
      </c>
      <c r="L16" s="33" t="s">
        <v>17</v>
      </c>
    </row>
    <row r="17" spans="1:12" ht="12.75">
      <c r="A17" s="14" t="s">
        <v>32</v>
      </c>
      <c r="B17" s="5"/>
      <c r="C17" s="25">
        <f t="shared" si="1"/>
        <v>200</v>
      </c>
      <c r="D17" s="33" t="s">
        <v>17</v>
      </c>
      <c r="E17" s="6"/>
      <c r="F17" s="33">
        <v>30</v>
      </c>
      <c r="G17" s="9"/>
      <c r="H17" s="64">
        <f>MODL87!H17</f>
        <v>1</v>
      </c>
      <c r="I17" s="65" t="s">
        <v>97</v>
      </c>
      <c r="J17" s="3"/>
      <c r="K17" s="59">
        <f t="shared" si="0"/>
        <v>0</v>
      </c>
      <c r="L17" s="33" t="s">
        <v>17</v>
      </c>
    </row>
    <row r="18" spans="1:12" ht="12.75">
      <c r="A18" s="14" t="s">
        <v>33</v>
      </c>
      <c r="B18" s="5"/>
      <c r="C18" s="25">
        <f t="shared" si="1"/>
        <v>200</v>
      </c>
      <c r="D18" s="33" t="s">
        <v>17</v>
      </c>
      <c r="E18" s="6"/>
      <c r="F18" s="33">
        <v>31</v>
      </c>
      <c r="G18" s="9"/>
      <c r="H18" s="64">
        <f>MODL87!H18</f>
        <v>1</v>
      </c>
      <c r="I18" s="65" t="s">
        <v>97</v>
      </c>
      <c r="J18" s="3"/>
      <c r="K18" s="59">
        <f t="shared" si="0"/>
        <v>0</v>
      </c>
      <c r="L18" s="33" t="s">
        <v>17</v>
      </c>
    </row>
    <row r="19" spans="1:12" ht="12.75">
      <c r="A19" s="14" t="s">
        <v>34</v>
      </c>
      <c r="B19" s="5"/>
      <c r="C19" s="25">
        <f t="shared" si="1"/>
        <v>200</v>
      </c>
      <c r="D19" s="33" t="s">
        <v>17</v>
      </c>
      <c r="E19" s="6"/>
      <c r="F19" s="33">
        <v>31</v>
      </c>
      <c r="G19" s="9"/>
      <c r="H19" s="64">
        <f>MODL87!H19</f>
        <v>1</v>
      </c>
      <c r="I19" s="65" t="s">
        <v>97</v>
      </c>
      <c r="J19" s="3"/>
      <c r="K19" s="59">
        <f t="shared" si="0"/>
        <v>0</v>
      </c>
      <c r="L19" s="33" t="s">
        <v>17</v>
      </c>
    </row>
    <row r="20" spans="1:12" ht="12.75">
      <c r="A20" s="14" t="s">
        <v>35</v>
      </c>
      <c r="B20" s="5"/>
      <c r="C20" s="25">
        <f t="shared" si="1"/>
        <v>200</v>
      </c>
      <c r="D20" s="33" t="s">
        <v>17</v>
      </c>
      <c r="E20" s="9"/>
      <c r="F20" s="33">
        <v>30</v>
      </c>
      <c r="G20" s="9"/>
      <c r="H20" s="64">
        <f>MODL87!H20</f>
        <v>0.75</v>
      </c>
      <c r="I20" s="65" t="s">
        <v>97</v>
      </c>
      <c r="J20" s="3"/>
      <c r="K20" s="59">
        <f t="shared" si="0"/>
        <v>0</v>
      </c>
      <c r="L20" s="33" t="s">
        <v>17</v>
      </c>
    </row>
    <row r="21" spans="1:12" ht="12.75">
      <c r="A21" s="14" t="s">
        <v>36</v>
      </c>
      <c r="B21" s="5"/>
      <c r="C21" s="25">
        <f t="shared" si="1"/>
        <v>200</v>
      </c>
      <c r="D21" s="33" t="s">
        <v>17</v>
      </c>
      <c r="E21" s="9"/>
      <c r="F21" s="33">
        <v>31</v>
      </c>
      <c r="G21" s="9"/>
      <c r="H21" s="64">
        <f>MODL87!H21</f>
        <v>0.5</v>
      </c>
      <c r="I21" s="65" t="s">
        <v>97</v>
      </c>
      <c r="J21" s="3"/>
      <c r="K21" s="59">
        <f t="shared" si="0"/>
        <v>0</v>
      </c>
      <c r="L21" s="33" t="s">
        <v>17</v>
      </c>
    </row>
    <row r="22" spans="1:12" ht="12.75">
      <c r="A22" s="14" t="s">
        <v>37</v>
      </c>
      <c r="B22" s="5"/>
      <c r="C22" s="25">
        <f t="shared" si="1"/>
        <v>200</v>
      </c>
      <c r="D22" s="33" t="s">
        <v>17</v>
      </c>
      <c r="E22" s="9"/>
      <c r="F22" s="33">
        <v>30</v>
      </c>
      <c r="G22" s="9"/>
      <c r="H22" s="64">
        <f>MODL87!H22</f>
        <v>0.2</v>
      </c>
      <c r="I22" s="65" t="s">
        <v>97</v>
      </c>
      <c r="J22" s="3"/>
      <c r="K22" s="59">
        <f t="shared" si="0"/>
        <v>0</v>
      </c>
      <c r="L22" s="33" t="s">
        <v>17</v>
      </c>
    </row>
    <row r="23" spans="1:12" ht="12.75">
      <c r="A23" s="14" t="s">
        <v>38</v>
      </c>
      <c r="B23" s="5"/>
      <c r="C23" s="25">
        <f t="shared" si="1"/>
        <v>200</v>
      </c>
      <c r="D23" s="33" t="s">
        <v>17</v>
      </c>
      <c r="E23" s="9"/>
      <c r="F23" s="33">
        <v>31</v>
      </c>
      <c r="G23" s="9"/>
      <c r="H23" s="64">
        <f>MODL87!H23</f>
        <v>0</v>
      </c>
      <c r="I23" s="65" t="s">
        <v>97</v>
      </c>
      <c r="J23" s="3"/>
      <c r="K23" s="59">
        <f t="shared" si="0"/>
        <v>0</v>
      </c>
      <c r="L23" s="33" t="s">
        <v>17</v>
      </c>
    </row>
    <row r="24" spans="1:12" ht="12.75">
      <c r="A24" s="2"/>
      <c r="B24" s="7"/>
      <c r="C24" s="7"/>
      <c r="D24" s="7"/>
      <c r="E24" s="7"/>
      <c r="F24" s="8"/>
      <c r="G24" s="7"/>
      <c r="H24" s="9"/>
      <c r="I24" s="9"/>
      <c r="J24" s="9"/>
      <c r="K24" s="9"/>
      <c r="L24" s="9"/>
    </row>
    <row r="25" spans="1:12" ht="12.75">
      <c r="A25" s="2"/>
      <c r="B25" s="8" t="str">
        <f>A1</f>
        <v>Wimberley</v>
      </c>
      <c r="C25" s="8" t="s">
        <v>5</v>
      </c>
      <c r="D25" s="8" t="s">
        <v>8</v>
      </c>
      <c r="E25" s="8" t="s">
        <v>8</v>
      </c>
      <c r="F25" s="8" t="s">
        <v>23</v>
      </c>
      <c r="G25" s="8" t="s">
        <v>8</v>
      </c>
      <c r="H25" s="7"/>
      <c r="I25" s="8" t="s">
        <v>8</v>
      </c>
      <c r="J25" s="8"/>
      <c r="K25" s="8" t="s">
        <v>16</v>
      </c>
      <c r="L25" s="8" t="s">
        <v>8</v>
      </c>
    </row>
    <row r="26" spans="1:12" ht="12.75">
      <c r="A26" s="2"/>
      <c r="B26" s="8" t="s">
        <v>3</v>
      </c>
      <c r="C26" s="8" t="s">
        <v>105</v>
      </c>
      <c r="D26" s="8" t="s">
        <v>9</v>
      </c>
      <c r="E26" s="8" t="s">
        <v>11</v>
      </c>
      <c r="F26" s="8" t="s">
        <v>12</v>
      </c>
      <c r="G26" s="8" t="s">
        <v>13</v>
      </c>
      <c r="H26" s="8" t="s">
        <v>15</v>
      </c>
      <c r="I26" s="8" t="s">
        <v>15</v>
      </c>
      <c r="J26" s="8"/>
      <c r="K26" s="8" t="s">
        <v>6</v>
      </c>
      <c r="L26" s="8" t="s">
        <v>16</v>
      </c>
    </row>
    <row r="27" spans="1:12" ht="13.5" thickBot="1">
      <c r="A27" s="10" t="s">
        <v>27</v>
      </c>
      <c r="B27" s="8" t="s">
        <v>4</v>
      </c>
      <c r="C27" s="8" t="s">
        <v>7</v>
      </c>
      <c r="D27" s="8" t="s">
        <v>10</v>
      </c>
      <c r="E27" s="8" t="s">
        <v>10</v>
      </c>
      <c r="F27" s="8" t="s">
        <v>10</v>
      </c>
      <c r="G27" s="8" t="s">
        <v>14</v>
      </c>
      <c r="H27" s="8" t="s">
        <v>10</v>
      </c>
      <c r="I27" s="8" t="s">
        <v>10</v>
      </c>
      <c r="J27" s="8"/>
      <c r="K27" s="8" t="s">
        <v>10</v>
      </c>
      <c r="L27" s="8" t="s">
        <v>10</v>
      </c>
    </row>
    <row r="28" spans="1:12" ht="13.5" thickTop="1">
      <c r="A28" s="11"/>
      <c r="B28" s="11"/>
      <c r="C28" s="11"/>
      <c r="D28" s="12" t="s">
        <v>68</v>
      </c>
      <c r="E28" s="11"/>
      <c r="F28" s="11"/>
      <c r="G28" s="13">
        <f>MODL04!G40</f>
        <v>24136</v>
      </c>
      <c r="H28" s="11"/>
      <c r="I28" s="11"/>
      <c r="J28" s="11"/>
      <c r="K28" s="11"/>
      <c r="L28" s="11"/>
    </row>
    <row r="29" spans="1:12" ht="12.75">
      <c r="A29" s="14" t="s">
        <v>28</v>
      </c>
      <c r="B29" s="15">
        <v>2.5</v>
      </c>
      <c r="C29" s="16">
        <f>B29*0.6</f>
        <v>1.5</v>
      </c>
      <c r="D29" s="18">
        <f>C29*$C$5</f>
        <v>6000</v>
      </c>
      <c r="E29" s="26">
        <f>C12*F12</f>
        <v>6200</v>
      </c>
      <c r="F29" s="18">
        <f>D29-E29</f>
        <v>-200</v>
      </c>
      <c r="G29" s="18">
        <f>IF((G28+F29)&lt;2000,G28+K29+F29,MIN($C$6,+G28+F29))</f>
        <v>23936</v>
      </c>
      <c r="H29" s="18">
        <f>IF((G28+F29)&gt;$C$6,G28+F29-$C$6,0)</f>
        <v>0</v>
      </c>
      <c r="I29" s="18">
        <v>0</v>
      </c>
      <c r="J29" s="18"/>
      <c r="K29" s="18">
        <f>IF((G28+F29)&lt;2000,(INT((ABS(G28+F29))/2000)+1)*2000,0)</f>
        <v>0</v>
      </c>
      <c r="L29" s="18">
        <f>K29</f>
        <v>0</v>
      </c>
    </row>
    <row r="30" spans="1:12" ht="12.75">
      <c r="A30" s="14" t="s">
        <v>29</v>
      </c>
      <c r="B30" s="15">
        <v>2.62</v>
      </c>
      <c r="C30" s="16">
        <f aca="true" t="shared" si="2" ref="C30:C40">B30*0.6</f>
        <v>1.572</v>
      </c>
      <c r="D30" s="18">
        <f aca="true" t="shared" si="3" ref="D30:D40">C30*$C$5</f>
        <v>6288</v>
      </c>
      <c r="E30" s="26">
        <f aca="true" t="shared" si="4" ref="E30:E40">C13*F13</f>
        <v>5600</v>
      </c>
      <c r="F30" s="18">
        <f aca="true" t="shared" si="5" ref="F30:F40">D30-E30</f>
        <v>688</v>
      </c>
      <c r="G30" s="18">
        <f aca="true" t="shared" si="6" ref="G30:G40">IF((G29+F30)&lt;2000,G29+K30+F30,MIN($C$6,+G29+F30))</f>
        <v>24624</v>
      </c>
      <c r="H30" s="18">
        <f aca="true" t="shared" si="7" ref="H30:H40">IF((G29+F30)&gt;$C$6,G29+F30-$C$6,0)</f>
        <v>0</v>
      </c>
      <c r="I30" s="18">
        <f aca="true" t="shared" si="8" ref="I30:I40">I29+H30</f>
        <v>0</v>
      </c>
      <c r="J30" s="18"/>
      <c r="K30" s="18">
        <f aca="true" t="shared" si="9" ref="K30:K40">IF((G29+F30)&lt;2000,(INT((ABS(G29+F30))/2000)+1)*2000,0)</f>
        <v>0</v>
      </c>
      <c r="L30" s="18">
        <f aca="true" t="shared" si="10" ref="L30:L40">L29+K30</f>
        <v>0</v>
      </c>
    </row>
    <row r="31" spans="1:12" ht="12.75">
      <c r="A31" s="14" t="s">
        <v>30</v>
      </c>
      <c r="B31" s="15">
        <v>3.23</v>
      </c>
      <c r="C31" s="16">
        <f t="shared" si="2"/>
        <v>1.938</v>
      </c>
      <c r="D31" s="18">
        <f t="shared" si="3"/>
        <v>7752</v>
      </c>
      <c r="E31" s="26">
        <f t="shared" si="4"/>
        <v>6200</v>
      </c>
      <c r="F31" s="18">
        <f t="shared" si="5"/>
        <v>1552</v>
      </c>
      <c r="G31" s="18">
        <f t="shared" si="6"/>
        <v>26176</v>
      </c>
      <c r="H31" s="18">
        <f t="shared" si="7"/>
        <v>0</v>
      </c>
      <c r="I31" s="18">
        <f t="shared" si="8"/>
        <v>0</v>
      </c>
      <c r="J31" s="18"/>
      <c r="K31" s="18">
        <f t="shared" si="9"/>
        <v>0</v>
      </c>
      <c r="L31" s="18">
        <f t="shared" si="10"/>
        <v>0</v>
      </c>
    </row>
    <row r="32" spans="1:12" ht="12.75">
      <c r="A32" s="14" t="s">
        <v>31</v>
      </c>
      <c r="B32" s="15">
        <v>0.95</v>
      </c>
      <c r="C32" s="16">
        <f t="shared" si="2"/>
        <v>0.57</v>
      </c>
      <c r="D32" s="18">
        <f t="shared" si="3"/>
        <v>2280</v>
      </c>
      <c r="E32" s="26">
        <f t="shared" si="4"/>
        <v>6000</v>
      </c>
      <c r="F32" s="18">
        <f t="shared" si="5"/>
        <v>-3720</v>
      </c>
      <c r="G32" s="18">
        <f t="shared" si="6"/>
        <v>22456</v>
      </c>
      <c r="H32" s="18">
        <f t="shared" si="7"/>
        <v>0</v>
      </c>
      <c r="I32" s="18">
        <f t="shared" si="8"/>
        <v>0</v>
      </c>
      <c r="J32" s="18"/>
      <c r="K32" s="18">
        <f t="shared" si="9"/>
        <v>0</v>
      </c>
      <c r="L32" s="18">
        <f t="shared" si="10"/>
        <v>0</v>
      </c>
    </row>
    <row r="33" spans="1:12" ht="12.75">
      <c r="A33" s="14" t="s">
        <v>2</v>
      </c>
      <c r="B33" s="15">
        <v>4.13</v>
      </c>
      <c r="C33" s="16">
        <f t="shared" si="2"/>
        <v>2.4779999999999998</v>
      </c>
      <c r="D33" s="18">
        <f t="shared" si="3"/>
        <v>9911.999999999998</v>
      </c>
      <c r="E33" s="26">
        <f t="shared" si="4"/>
        <v>6200</v>
      </c>
      <c r="F33" s="18">
        <f t="shared" si="5"/>
        <v>3711.999999999998</v>
      </c>
      <c r="G33" s="18">
        <f t="shared" si="6"/>
        <v>26168</v>
      </c>
      <c r="H33" s="18">
        <f t="shared" si="7"/>
        <v>0</v>
      </c>
      <c r="I33" s="18">
        <f t="shared" si="8"/>
        <v>0</v>
      </c>
      <c r="J33" s="18"/>
      <c r="K33" s="18">
        <f t="shared" si="9"/>
        <v>0</v>
      </c>
      <c r="L33" s="18">
        <f t="shared" si="10"/>
        <v>0</v>
      </c>
    </row>
    <row r="34" spans="1:12" ht="12.75">
      <c r="A34" s="14" t="s">
        <v>32</v>
      </c>
      <c r="B34" s="15">
        <v>0.57</v>
      </c>
      <c r="C34" s="16">
        <f t="shared" si="2"/>
        <v>0.34199999999999997</v>
      </c>
      <c r="D34" s="18">
        <f t="shared" si="3"/>
        <v>1367.9999999999998</v>
      </c>
      <c r="E34" s="26">
        <f t="shared" si="4"/>
        <v>6000</v>
      </c>
      <c r="F34" s="18">
        <f t="shared" si="5"/>
        <v>-4632</v>
      </c>
      <c r="G34" s="18">
        <f t="shared" si="6"/>
        <v>21536</v>
      </c>
      <c r="H34" s="18">
        <f t="shared" si="7"/>
        <v>0</v>
      </c>
      <c r="I34" s="18">
        <f t="shared" si="8"/>
        <v>0</v>
      </c>
      <c r="J34" s="18"/>
      <c r="K34" s="18">
        <f t="shared" si="9"/>
        <v>0</v>
      </c>
      <c r="L34" s="18">
        <f t="shared" si="10"/>
        <v>0</v>
      </c>
    </row>
    <row r="35" spans="1:12" ht="12.75">
      <c r="A35" s="14" t="s">
        <v>33</v>
      </c>
      <c r="B35" s="15">
        <v>4.41</v>
      </c>
      <c r="C35" s="16">
        <f t="shared" si="2"/>
        <v>2.646</v>
      </c>
      <c r="D35" s="18">
        <f t="shared" si="3"/>
        <v>10584</v>
      </c>
      <c r="E35" s="26">
        <f t="shared" si="4"/>
        <v>6200</v>
      </c>
      <c r="F35" s="18">
        <f t="shared" si="5"/>
        <v>4384</v>
      </c>
      <c r="G35" s="18">
        <f t="shared" si="6"/>
        <v>25920</v>
      </c>
      <c r="H35" s="18">
        <f t="shared" si="7"/>
        <v>0</v>
      </c>
      <c r="I35" s="18">
        <f t="shared" si="8"/>
        <v>0</v>
      </c>
      <c r="J35" s="18"/>
      <c r="K35" s="18">
        <f t="shared" si="9"/>
        <v>0</v>
      </c>
      <c r="L35" s="18">
        <f t="shared" si="10"/>
        <v>0</v>
      </c>
    </row>
    <row r="36" spans="1:12" ht="12.75">
      <c r="A36" s="14" t="s">
        <v>34</v>
      </c>
      <c r="B36" s="15">
        <v>1.12</v>
      </c>
      <c r="C36" s="16">
        <f t="shared" si="2"/>
        <v>0.672</v>
      </c>
      <c r="D36" s="18">
        <f t="shared" si="3"/>
        <v>2688</v>
      </c>
      <c r="E36" s="26">
        <f t="shared" si="4"/>
        <v>6200</v>
      </c>
      <c r="F36" s="18">
        <f t="shared" si="5"/>
        <v>-3512</v>
      </c>
      <c r="G36" s="18">
        <f t="shared" si="6"/>
        <v>22408</v>
      </c>
      <c r="H36" s="18">
        <f t="shared" si="7"/>
        <v>0</v>
      </c>
      <c r="I36" s="18">
        <f t="shared" si="8"/>
        <v>0</v>
      </c>
      <c r="J36" s="18"/>
      <c r="K36" s="18">
        <f t="shared" si="9"/>
        <v>0</v>
      </c>
      <c r="L36" s="18">
        <f t="shared" si="10"/>
        <v>0</v>
      </c>
    </row>
    <row r="37" spans="1:12" ht="12.75">
      <c r="A37" s="14" t="s">
        <v>35</v>
      </c>
      <c r="B37" s="15">
        <v>1.95</v>
      </c>
      <c r="C37" s="16">
        <f t="shared" si="2"/>
        <v>1.17</v>
      </c>
      <c r="D37" s="18">
        <f t="shared" si="3"/>
        <v>4680</v>
      </c>
      <c r="E37" s="26">
        <f t="shared" si="4"/>
        <v>6000</v>
      </c>
      <c r="F37" s="18">
        <f t="shared" si="5"/>
        <v>-1320</v>
      </c>
      <c r="G37" s="18">
        <f t="shared" si="6"/>
        <v>21088</v>
      </c>
      <c r="H37" s="18">
        <f t="shared" si="7"/>
        <v>0</v>
      </c>
      <c r="I37" s="18">
        <f t="shared" si="8"/>
        <v>0</v>
      </c>
      <c r="J37" s="18"/>
      <c r="K37" s="18">
        <f t="shared" si="9"/>
        <v>0</v>
      </c>
      <c r="L37" s="18">
        <f t="shared" si="10"/>
        <v>0</v>
      </c>
    </row>
    <row r="38" spans="1:12" ht="12.75">
      <c r="A38" s="14" t="s">
        <v>36</v>
      </c>
      <c r="B38" s="15">
        <v>1.36</v>
      </c>
      <c r="C38" s="16">
        <f t="shared" si="2"/>
        <v>0.8160000000000001</v>
      </c>
      <c r="D38" s="18">
        <f t="shared" si="3"/>
        <v>3264.0000000000005</v>
      </c>
      <c r="E38" s="26">
        <f t="shared" si="4"/>
        <v>6200</v>
      </c>
      <c r="F38" s="18">
        <f t="shared" si="5"/>
        <v>-2935.9999999999995</v>
      </c>
      <c r="G38" s="18">
        <f t="shared" si="6"/>
        <v>18152</v>
      </c>
      <c r="H38" s="18">
        <f t="shared" si="7"/>
        <v>0</v>
      </c>
      <c r="I38" s="18">
        <f t="shared" si="8"/>
        <v>0</v>
      </c>
      <c r="J38" s="18"/>
      <c r="K38" s="18">
        <f t="shared" si="9"/>
        <v>0</v>
      </c>
      <c r="L38" s="18">
        <f t="shared" si="10"/>
        <v>0</v>
      </c>
    </row>
    <row r="39" spans="1:12" ht="12.75">
      <c r="A39" s="14" t="s">
        <v>37</v>
      </c>
      <c r="B39" s="15">
        <v>0.97</v>
      </c>
      <c r="C39" s="16">
        <f t="shared" si="2"/>
        <v>0.582</v>
      </c>
      <c r="D39" s="18">
        <f t="shared" si="3"/>
        <v>2328</v>
      </c>
      <c r="E39" s="26">
        <f t="shared" si="4"/>
        <v>6000</v>
      </c>
      <c r="F39" s="18">
        <f t="shared" si="5"/>
        <v>-3672</v>
      </c>
      <c r="G39" s="18">
        <f t="shared" si="6"/>
        <v>14480</v>
      </c>
      <c r="H39" s="18">
        <f t="shared" si="7"/>
        <v>0</v>
      </c>
      <c r="I39" s="18">
        <f t="shared" si="8"/>
        <v>0</v>
      </c>
      <c r="J39" s="18"/>
      <c r="K39" s="18">
        <f t="shared" si="9"/>
        <v>0</v>
      </c>
      <c r="L39" s="18">
        <f t="shared" si="10"/>
        <v>0</v>
      </c>
    </row>
    <row r="40" spans="1:12" ht="12.75">
      <c r="A40" s="14" t="s">
        <v>38</v>
      </c>
      <c r="B40" s="15">
        <v>0.15</v>
      </c>
      <c r="C40" s="16">
        <f t="shared" si="2"/>
        <v>0.09</v>
      </c>
      <c r="D40" s="18">
        <f t="shared" si="3"/>
        <v>360</v>
      </c>
      <c r="E40" s="26">
        <f t="shared" si="4"/>
        <v>6200</v>
      </c>
      <c r="F40" s="18">
        <f t="shared" si="5"/>
        <v>-5840</v>
      </c>
      <c r="G40" s="18">
        <f t="shared" si="6"/>
        <v>8640</v>
      </c>
      <c r="H40" s="18">
        <f t="shared" si="7"/>
        <v>0</v>
      </c>
      <c r="I40" s="18">
        <f t="shared" si="8"/>
        <v>0</v>
      </c>
      <c r="J40" s="18"/>
      <c r="K40" s="18">
        <f t="shared" si="9"/>
        <v>0</v>
      </c>
      <c r="L40" s="18">
        <f t="shared" si="10"/>
        <v>0</v>
      </c>
    </row>
    <row r="41" spans="1:12" ht="12.75">
      <c r="A41" s="14"/>
      <c r="B41" s="15"/>
      <c r="C41" s="16"/>
      <c r="D41" s="18"/>
      <c r="E41" s="26"/>
      <c r="F41" s="18"/>
      <c r="G41" s="18"/>
      <c r="H41" s="18"/>
      <c r="I41" s="18"/>
      <c r="J41" s="18"/>
      <c r="K41" s="18"/>
      <c r="L41" s="18"/>
    </row>
    <row r="42" spans="1:12" ht="12.75">
      <c r="A42" s="14" t="s">
        <v>55</v>
      </c>
      <c r="B42" s="38">
        <f>SUM(B29:B40)</f>
        <v>23.959999999999997</v>
      </c>
      <c r="C42" s="37">
        <f>SUM(C29:C40)</f>
        <v>14.376000000000001</v>
      </c>
      <c r="D42" s="28">
        <f>SUM(D29:D40)</f>
        <v>57504</v>
      </c>
      <c r="E42" s="26"/>
      <c r="F42" s="17"/>
      <c r="G42" s="18"/>
      <c r="H42" s="18"/>
      <c r="I42" s="18"/>
      <c r="J42" s="18"/>
      <c r="K42" s="18"/>
      <c r="L42" s="18"/>
    </row>
    <row r="43" spans="1:12" ht="12.75">
      <c r="A43" s="5"/>
      <c r="B43" s="15"/>
      <c r="C43" s="16"/>
      <c r="D43" s="17"/>
      <c r="E43" s="5"/>
      <c r="F43" s="17"/>
      <c r="G43" s="18"/>
      <c r="H43" s="18"/>
      <c r="I43" s="18"/>
      <c r="J43" s="18"/>
      <c r="K43" s="18"/>
      <c r="L43" s="18"/>
    </row>
    <row r="44" spans="1:12" ht="12.75">
      <c r="A44" s="5" t="s">
        <v>18</v>
      </c>
      <c r="B44" s="15"/>
      <c r="D44" s="28"/>
      <c r="E44" s="34">
        <f>SUM(E29:E40)</f>
        <v>73000</v>
      </c>
      <c r="F44" s="17"/>
      <c r="G44" s="18"/>
      <c r="H44" s="18"/>
      <c r="I44" s="18"/>
      <c r="J44" s="18"/>
      <c r="K44" s="18"/>
      <c r="L44" s="18"/>
    </row>
    <row r="45" spans="1:12" ht="12.75">
      <c r="A45" s="5" t="s">
        <v>19</v>
      </c>
      <c r="B45" s="15"/>
      <c r="C45" s="16"/>
      <c r="D45" s="28"/>
      <c r="E45" s="34">
        <f>E44-L40</f>
        <v>73000</v>
      </c>
      <c r="F45" s="17"/>
      <c r="G45" s="18"/>
      <c r="H45" s="18"/>
      <c r="I45" s="18"/>
      <c r="J45" s="18"/>
      <c r="K45" s="18"/>
      <c r="L45" s="18"/>
    </row>
    <row r="46" spans="1:12" ht="12.75">
      <c r="A46" s="5" t="s">
        <v>20</v>
      </c>
      <c r="B46" s="15"/>
      <c r="C46" s="16"/>
      <c r="D46" s="27"/>
      <c r="E46" s="27">
        <f>E45/E44</f>
        <v>1</v>
      </c>
      <c r="F46" s="17"/>
      <c r="G46" s="18"/>
      <c r="H46" s="18"/>
      <c r="I46" s="18"/>
      <c r="J46" s="18"/>
      <c r="K46" s="18"/>
      <c r="L46" s="18"/>
    </row>
    <row r="47" spans="1:12" ht="12.75">
      <c r="A47" s="5" t="s">
        <v>21</v>
      </c>
      <c r="B47" s="15"/>
      <c r="C47" s="16"/>
      <c r="D47" s="27"/>
      <c r="E47" s="36">
        <f>I40/E44</f>
        <v>0</v>
      </c>
      <c r="F47" s="17"/>
      <c r="G47" s="18"/>
      <c r="H47" s="18"/>
      <c r="I47" s="18"/>
      <c r="J47" s="18"/>
      <c r="K47" s="18"/>
      <c r="L47" s="18"/>
    </row>
    <row r="48" spans="1:12" ht="12.75">
      <c r="A48" s="5" t="s">
        <v>24</v>
      </c>
      <c r="B48" s="15"/>
      <c r="C48" s="16"/>
      <c r="D48" s="27"/>
      <c r="E48" s="36">
        <f>I40/D42</f>
        <v>0</v>
      </c>
      <c r="F48" s="17"/>
      <c r="G48" s="18"/>
      <c r="H48" s="18"/>
      <c r="I48" s="18"/>
      <c r="J48" s="18"/>
      <c r="K48" s="18"/>
      <c r="L48" s="18"/>
    </row>
  </sheetData>
  <sheetProtection/>
  <mergeCells count="7">
    <mergeCell ref="A1:L1"/>
    <mergeCell ref="A2:L2"/>
    <mergeCell ref="A11:D11"/>
    <mergeCell ref="A4:D4"/>
    <mergeCell ref="F4:H4"/>
    <mergeCell ref="K11:L11"/>
    <mergeCell ref="H11:I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K4" sqref="K4:K5"/>
    </sheetView>
  </sheetViews>
  <sheetFormatPr defaultColWidth="9.00390625" defaultRowHeight="12.75"/>
  <cols>
    <col min="1" max="3" width="9.625" style="0" customWidth="1"/>
    <col min="6" max="6" width="11.625" style="0" customWidth="1"/>
    <col min="8" max="8" width="9.625" style="0" customWidth="1"/>
    <col min="10" max="10" width="1.625" style="0" customWidth="1"/>
  </cols>
  <sheetData>
    <row r="1" spans="1:12" ht="30.75">
      <c r="A1" s="104" t="str">
        <f>MODL87!A1</f>
        <v>Wimberley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3.25">
      <c r="A2" s="105" t="s">
        <v>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107" t="s">
        <v>87</v>
      </c>
      <c r="B4" s="107"/>
      <c r="C4" s="107"/>
      <c r="D4" s="107"/>
      <c r="E4" s="1"/>
      <c r="F4" s="107" t="s">
        <v>86</v>
      </c>
      <c r="G4" s="107"/>
      <c r="H4" s="107"/>
      <c r="I4" s="1"/>
      <c r="J4" s="1"/>
      <c r="K4" s="103" t="s">
        <v>148</v>
      </c>
      <c r="L4" s="1"/>
    </row>
    <row r="5" spans="1:12" ht="15.75">
      <c r="A5" s="19" t="s">
        <v>0</v>
      </c>
      <c r="B5" s="20"/>
      <c r="C5" s="24">
        <f>MODL87!C5</f>
        <v>4000</v>
      </c>
      <c r="D5" s="61" t="s">
        <v>101</v>
      </c>
      <c r="E5" s="20"/>
      <c r="F5" s="43" t="s">
        <v>78</v>
      </c>
      <c r="G5" s="45">
        <f>MODL87!G5</f>
        <v>4</v>
      </c>
      <c r="H5" s="43" t="s">
        <v>99</v>
      </c>
      <c r="I5" s="30"/>
      <c r="J5" s="30"/>
      <c r="K5" s="30" t="s">
        <v>149</v>
      </c>
      <c r="L5" s="31"/>
    </row>
    <row r="6" spans="1:12" ht="15.75">
      <c r="A6" s="19" t="s">
        <v>1</v>
      </c>
      <c r="B6" s="20"/>
      <c r="C6" s="24">
        <f>MODL87!C6</f>
        <v>30000</v>
      </c>
      <c r="D6" s="62" t="s">
        <v>102</v>
      </c>
      <c r="E6" s="19"/>
      <c r="F6" s="43" t="s">
        <v>79</v>
      </c>
      <c r="G6" s="46">
        <f>MODL87!G6</f>
        <v>50</v>
      </c>
      <c r="H6" s="43" t="s">
        <v>100</v>
      </c>
      <c r="I6" s="20"/>
      <c r="J6" s="20"/>
      <c r="K6" s="33"/>
      <c r="L6" s="33"/>
    </row>
    <row r="7" spans="1:12" ht="15.75">
      <c r="A7" s="19" t="s">
        <v>93</v>
      </c>
      <c r="B7" s="20"/>
      <c r="C7" s="67">
        <f>MODL87!C7</f>
        <v>4000</v>
      </c>
      <c r="D7" s="62" t="s">
        <v>102</v>
      </c>
      <c r="E7" s="4"/>
      <c r="F7" s="32"/>
      <c r="G7" s="29"/>
      <c r="H7" s="43"/>
      <c r="I7" s="20"/>
      <c r="J7" s="20"/>
      <c r="K7" s="33"/>
      <c r="L7" s="33"/>
    </row>
    <row r="8" spans="1:12" ht="15.75">
      <c r="A8" s="4" t="s">
        <v>94</v>
      </c>
      <c r="B8" s="20"/>
      <c r="C8" s="57"/>
      <c r="D8" s="47">
        <f>MODL87!D8</f>
        <v>1</v>
      </c>
      <c r="E8" s="4"/>
      <c r="H8" s="93" t="s">
        <v>134</v>
      </c>
      <c r="I8" s="93"/>
      <c r="J8" s="62"/>
      <c r="K8" s="77">
        <f>MODL87!K8</f>
        <v>0</v>
      </c>
      <c r="L8" s="71" t="s">
        <v>135</v>
      </c>
    </row>
    <row r="9" spans="1:12" ht="15.75">
      <c r="A9" s="4"/>
      <c r="B9" s="20"/>
      <c r="C9" s="57"/>
      <c r="D9" s="22"/>
      <c r="E9" s="4"/>
      <c r="G9" s="60"/>
      <c r="H9" s="60" t="s">
        <v>95</v>
      </c>
      <c r="I9" s="60"/>
      <c r="J9" s="95"/>
      <c r="K9" s="97">
        <f>MODL87!K9</f>
        <v>0</v>
      </c>
      <c r="L9" s="43" t="s">
        <v>101</v>
      </c>
    </row>
    <row r="10" spans="1:12" ht="15.75">
      <c r="A10" s="4"/>
      <c r="B10" s="20"/>
      <c r="C10" s="57"/>
      <c r="D10" s="22"/>
      <c r="E10" s="4"/>
      <c r="F10" s="56"/>
      <c r="G10" s="58"/>
      <c r="H10" s="44"/>
      <c r="I10" s="47"/>
      <c r="J10" s="47"/>
      <c r="K10" s="33"/>
      <c r="L10" s="33"/>
    </row>
    <row r="11" spans="1:12" ht="15.75">
      <c r="A11" s="106" t="s">
        <v>26</v>
      </c>
      <c r="B11" s="106"/>
      <c r="C11" s="106"/>
      <c r="D11" s="106"/>
      <c r="E11" s="19"/>
      <c r="F11" s="35" t="s">
        <v>92</v>
      </c>
      <c r="G11" s="29"/>
      <c r="H11" s="108" t="s">
        <v>96</v>
      </c>
      <c r="I11" s="108"/>
      <c r="K11" s="108" t="s">
        <v>91</v>
      </c>
      <c r="L11" s="108"/>
    </row>
    <row r="12" spans="1:12" ht="12.75">
      <c r="A12" s="4" t="s">
        <v>28</v>
      </c>
      <c r="B12" s="5"/>
      <c r="C12" s="25">
        <f>IF(G28&lt;$C$7,$G$5*$G$6*$D$8,$G$5*$G$6+K12)</f>
        <v>200</v>
      </c>
      <c r="D12" s="33" t="s">
        <v>17</v>
      </c>
      <c r="E12" s="6"/>
      <c r="F12" s="33">
        <v>31</v>
      </c>
      <c r="G12" s="3"/>
      <c r="H12" s="64">
        <f>MODL87!H12</f>
        <v>0</v>
      </c>
      <c r="I12" s="65" t="s">
        <v>97</v>
      </c>
      <c r="J12" s="3"/>
      <c r="K12" s="59">
        <f aca="true" t="shared" si="0" ref="K12:K23">IF(K$8&gt;0,IF(H12=0,0,(IF((H12*F12/7)&gt;0.8*B29,MAX(($K$9*(H12*F12/7-0.8*B29)/12*7.5/F12)/0.9-0.9*G$5*G$6,0),0))),IF(H12=0,0,(IF((H12*F12/7)&gt;0.8*B29,($K$9*(H12*F12/7-0.8*B29)/12*7.5/F12)/0.9,0))))</f>
        <v>0</v>
      </c>
      <c r="L12" s="33" t="s">
        <v>17</v>
      </c>
    </row>
    <row r="13" spans="1:12" ht="12.75">
      <c r="A13" s="14" t="s">
        <v>29</v>
      </c>
      <c r="B13" s="5"/>
      <c r="C13" s="25">
        <f aca="true" t="shared" si="1" ref="C13:C23">IF(G29&lt;$C$7,$G$5*$G$6*$D$8,$G$5*$G$6+K13)</f>
        <v>200</v>
      </c>
      <c r="D13" s="33" t="s">
        <v>17</v>
      </c>
      <c r="E13" s="6"/>
      <c r="F13" s="33">
        <v>29</v>
      </c>
      <c r="G13" s="9"/>
      <c r="H13" s="64">
        <f>MODL87!H13</f>
        <v>0</v>
      </c>
      <c r="I13" s="65" t="s">
        <v>97</v>
      </c>
      <c r="J13" s="3"/>
      <c r="K13" s="59">
        <f t="shared" si="0"/>
        <v>0</v>
      </c>
      <c r="L13" s="33" t="s">
        <v>17</v>
      </c>
    </row>
    <row r="14" spans="1:12" ht="12.75">
      <c r="A14" s="14" t="s">
        <v>30</v>
      </c>
      <c r="B14" s="5"/>
      <c r="C14" s="25">
        <f t="shared" si="1"/>
        <v>200</v>
      </c>
      <c r="D14" s="33" t="s">
        <v>17</v>
      </c>
      <c r="E14" s="6"/>
      <c r="F14" s="33">
        <v>31</v>
      </c>
      <c r="G14" s="9"/>
      <c r="H14" s="64">
        <f>MODL87!H14</f>
        <v>0.2</v>
      </c>
      <c r="I14" s="65" t="s">
        <v>97</v>
      </c>
      <c r="J14" s="3"/>
      <c r="K14" s="59">
        <f t="shared" si="0"/>
        <v>0</v>
      </c>
      <c r="L14" s="33" t="s">
        <v>17</v>
      </c>
    </row>
    <row r="15" spans="1:12" ht="12.75">
      <c r="A15" s="14" t="s">
        <v>31</v>
      </c>
      <c r="B15" s="5"/>
      <c r="C15" s="25">
        <f t="shared" si="1"/>
        <v>200</v>
      </c>
      <c r="D15" s="33" t="s">
        <v>17</v>
      </c>
      <c r="E15" s="6"/>
      <c r="F15" s="33">
        <v>30</v>
      </c>
      <c r="G15" s="9"/>
      <c r="H15" s="64">
        <f>MODL87!H15</f>
        <v>0.5</v>
      </c>
      <c r="I15" s="65" t="s">
        <v>97</v>
      </c>
      <c r="J15" s="3"/>
      <c r="K15" s="59">
        <f t="shared" si="0"/>
        <v>0</v>
      </c>
      <c r="L15" s="33" t="s">
        <v>17</v>
      </c>
    </row>
    <row r="16" spans="1:12" ht="12.75">
      <c r="A16" s="14" t="s">
        <v>2</v>
      </c>
      <c r="B16" s="5"/>
      <c r="C16" s="25">
        <f t="shared" si="1"/>
        <v>200</v>
      </c>
      <c r="D16" s="33" t="s">
        <v>17</v>
      </c>
      <c r="E16" s="6"/>
      <c r="F16" s="33">
        <v>31</v>
      </c>
      <c r="G16" s="9"/>
      <c r="H16" s="64">
        <f>MODL87!H16</f>
        <v>0.75</v>
      </c>
      <c r="I16" s="65" t="s">
        <v>97</v>
      </c>
      <c r="J16" s="3"/>
      <c r="K16" s="59">
        <f t="shared" si="0"/>
        <v>0</v>
      </c>
      <c r="L16" s="33" t="s">
        <v>17</v>
      </c>
    </row>
    <row r="17" spans="1:12" ht="12.75">
      <c r="A17" s="14" t="s">
        <v>32</v>
      </c>
      <c r="B17" s="5"/>
      <c r="C17" s="25">
        <f t="shared" si="1"/>
        <v>200</v>
      </c>
      <c r="D17" s="33" t="s">
        <v>17</v>
      </c>
      <c r="E17" s="6"/>
      <c r="F17" s="33">
        <v>30</v>
      </c>
      <c r="G17" s="9"/>
      <c r="H17" s="64">
        <f>MODL87!H17</f>
        <v>1</v>
      </c>
      <c r="I17" s="65" t="s">
        <v>97</v>
      </c>
      <c r="J17" s="3"/>
      <c r="K17" s="59">
        <f t="shared" si="0"/>
        <v>0</v>
      </c>
      <c r="L17" s="33" t="s">
        <v>17</v>
      </c>
    </row>
    <row r="18" spans="1:12" ht="12.75">
      <c r="A18" s="14" t="s">
        <v>33</v>
      </c>
      <c r="B18" s="5"/>
      <c r="C18" s="25">
        <f t="shared" si="1"/>
        <v>200</v>
      </c>
      <c r="D18" s="33" t="s">
        <v>17</v>
      </c>
      <c r="E18" s="6"/>
      <c r="F18" s="33">
        <v>31</v>
      </c>
      <c r="G18" s="9"/>
      <c r="H18" s="64">
        <f>MODL87!H18</f>
        <v>1</v>
      </c>
      <c r="I18" s="65" t="s">
        <v>97</v>
      </c>
      <c r="J18" s="3"/>
      <c r="K18" s="59">
        <f t="shared" si="0"/>
        <v>0</v>
      </c>
      <c r="L18" s="33" t="s">
        <v>17</v>
      </c>
    </row>
    <row r="19" spans="1:12" ht="12.75">
      <c r="A19" s="14" t="s">
        <v>34</v>
      </c>
      <c r="B19" s="5"/>
      <c r="C19" s="25">
        <f t="shared" si="1"/>
        <v>200</v>
      </c>
      <c r="D19" s="33" t="s">
        <v>17</v>
      </c>
      <c r="E19" s="6"/>
      <c r="F19" s="33">
        <v>31</v>
      </c>
      <c r="G19" s="9"/>
      <c r="H19" s="64">
        <f>MODL87!H19</f>
        <v>1</v>
      </c>
      <c r="I19" s="65" t="s">
        <v>97</v>
      </c>
      <c r="J19" s="3"/>
      <c r="K19" s="59">
        <f t="shared" si="0"/>
        <v>0</v>
      </c>
      <c r="L19" s="33" t="s">
        <v>17</v>
      </c>
    </row>
    <row r="20" spans="1:12" ht="12.75">
      <c r="A20" s="14" t="s">
        <v>35</v>
      </c>
      <c r="B20" s="5"/>
      <c r="C20" s="25">
        <f t="shared" si="1"/>
        <v>200</v>
      </c>
      <c r="D20" s="33" t="s">
        <v>17</v>
      </c>
      <c r="E20" s="9"/>
      <c r="F20" s="33">
        <v>30</v>
      </c>
      <c r="G20" s="9"/>
      <c r="H20" s="64">
        <f>MODL87!H20</f>
        <v>0.75</v>
      </c>
      <c r="I20" s="65" t="s">
        <v>97</v>
      </c>
      <c r="J20" s="3"/>
      <c r="K20" s="59">
        <f t="shared" si="0"/>
        <v>0</v>
      </c>
      <c r="L20" s="33" t="s">
        <v>17</v>
      </c>
    </row>
    <row r="21" spans="1:12" ht="12.75">
      <c r="A21" s="14" t="s">
        <v>36</v>
      </c>
      <c r="B21" s="5"/>
      <c r="C21" s="25">
        <f t="shared" si="1"/>
        <v>200</v>
      </c>
      <c r="D21" s="33" t="s">
        <v>17</v>
      </c>
      <c r="E21" s="9"/>
      <c r="F21" s="33">
        <v>31</v>
      </c>
      <c r="G21" s="9"/>
      <c r="H21" s="64">
        <f>MODL87!H21</f>
        <v>0.5</v>
      </c>
      <c r="I21" s="65" t="s">
        <v>97</v>
      </c>
      <c r="J21" s="3"/>
      <c r="K21" s="59">
        <f t="shared" si="0"/>
        <v>0</v>
      </c>
      <c r="L21" s="33" t="s">
        <v>17</v>
      </c>
    </row>
    <row r="22" spans="1:12" ht="12.75">
      <c r="A22" s="14" t="s">
        <v>37</v>
      </c>
      <c r="B22" s="5"/>
      <c r="C22" s="25">
        <f t="shared" si="1"/>
        <v>200</v>
      </c>
      <c r="D22" s="33" t="s">
        <v>17</v>
      </c>
      <c r="E22" s="9"/>
      <c r="F22" s="33">
        <v>30</v>
      </c>
      <c r="G22" s="9"/>
      <c r="H22" s="64">
        <f>MODL87!H22</f>
        <v>0.2</v>
      </c>
      <c r="I22" s="65" t="s">
        <v>97</v>
      </c>
      <c r="J22" s="3"/>
      <c r="K22" s="59">
        <f t="shared" si="0"/>
        <v>0</v>
      </c>
      <c r="L22" s="33" t="s">
        <v>17</v>
      </c>
    </row>
    <row r="23" spans="1:12" ht="12.75">
      <c r="A23" s="14" t="s">
        <v>38</v>
      </c>
      <c r="B23" s="5"/>
      <c r="C23" s="25">
        <f t="shared" si="1"/>
        <v>200</v>
      </c>
      <c r="D23" s="33" t="s">
        <v>17</v>
      </c>
      <c r="E23" s="9"/>
      <c r="F23" s="33">
        <v>31</v>
      </c>
      <c r="G23" s="9"/>
      <c r="H23" s="64">
        <f>MODL87!H23</f>
        <v>0</v>
      </c>
      <c r="I23" s="65" t="s">
        <v>97</v>
      </c>
      <c r="J23" s="3"/>
      <c r="K23" s="59">
        <f t="shared" si="0"/>
        <v>0</v>
      </c>
      <c r="L23" s="33" t="s">
        <v>17</v>
      </c>
    </row>
    <row r="24" spans="1:12" ht="12.75">
      <c r="A24" s="2"/>
      <c r="B24" s="7"/>
      <c r="C24" s="7"/>
      <c r="D24" s="7"/>
      <c r="E24" s="7"/>
      <c r="F24" s="8"/>
      <c r="G24" s="7"/>
      <c r="H24" s="9"/>
      <c r="I24" s="9"/>
      <c r="J24" s="9"/>
      <c r="K24" s="9"/>
      <c r="L24" s="9"/>
    </row>
    <row r="25" spans="1:12" ht="12.75">
      <c r="A25" s="2"/>
      <c r="B25" s="8" t="str">
        <f>A1</f>
        <v>Wimberley</v>
      </c>
      <c r="C25" s="8" t="s">
        <v>5</v>
      </c>
      <c r="D25" s="8" t="s">
        <v>8</v>
      </c>
      <c r="E25" s="8" t="s">
        <v>8</v>
      </c>
      <c r="F25" s="8" t="s">
        <v>23</v>
      </c>
      <c r="G25" s="8" t="s">
        <v>8</v>
      </c>
      <c r="H25" s="7"/>
      <c r="I25" s="8" t="s">
        <v>8</v>
      </c>
      <c r="J25" s="8"/>
      <c r="K25" s="8" t="s">
        <v>16</v>
      </c>
      <c r="L25" s="8" t="s">
        <v>8</v>
      </c>
    </row>
    <row r="26" spans="1:12" ht="12.75">
      <c r="A26" s="2"/>
      <c r="B26" s="8" t="s">
        <v>3</v>
      </c>
      <c r="C26" s="8" t="s">
        <v>105</v>
      </c>
      <c r="D26" s="8" t="s">
        <v>9</v>
      </c>
      <c r="E26" s="8" t="s">
        <v>11</v>
      </c>
      <c r="F26" s="8" t="s">
        <v>12</v>
      </c>
      <c r="G26" s="8" t="s">
        <v>13</v>
      </c>
      <c r="H26" s="8" t="s">
        <v>15</v>
      </c>
      <c r="I26" s="8" t="s">
        <v>15</v>
      </c>
      <c r="J26" s="8"/>
      <c r="K26" s="8" t="s">
        <v>6</v>
      </c>
      <c r="L26" s="8" t="s">
        <v>16</v>
      </c>
    </row>
    <row r="27" spans="1:12" ht="13.5" thickBot="1">
      <c r="A27" s="10" t="s">
        <v>27</v>
      </c>
      <c r="B27" s="8" t="s">
        <v>4</v>
      </c>
      <c r="C27" s="8" t="s">
        <v>7</v>
      </c>
      <c r="D27" s="8" t="s">
        <v>10</v>
      </c>
      <c r="E27" s="8" t="s">
        <v>10</v>
      </c>
      <c r="F27" s="8" t="s">
        <v>10</v>
      </c>
      <c r="G27" s="8" t="s">
        <v>14</v>
      </c>
      <c r="H27" s="8" t="s">
        <v>10</v>
      </c>
      <c r="I27" s="8" t="s">
        <v>10</v>
      </c>
      <c r="J27" s="8"/>
      <c r="K27" s="8" t="s">
        <v>10</v>
      </c>
      <c r="L27" s="8" t="s">
        <v>10</v>
      </c>
    </row>
    <row r="28" spans="1:12" ht="13.5" thickTop="1">
      <c r="A28" s="11"/>
      <c r="B28" s="11"/>
      <c r="C28" s="11"/>
      <c r="D28" s="12" t="s">
        <v>40</v>
      </c>
      <c r="E28" s="11"/>
      <c r="F28" s="11"/>
      <c r="G28" s="13">
        <f>MODL87!G40</f>
        <v>28264</v>
      </c>
      <c r="H28" s="11"/>
      <c r="I28" s="11"/>
      <c r="J28" s="11"/>
      <c r="K28" s="11"/>
      <c r="L28" s="11"/>
    </row>
    <row r="29" spans="1:12" ht="12.75">
      <c r="A29" s="14" t="s">
        <v>28</v>
      </c>
      <c r="B29" s="15">
        <v>0.59</v>
      </c>
      <c r="C29" s="16">
        <f>B29*0.6</f>
        <v>0.354</v>
      </c>
      <c r="D29" s="18">
        <f>C29*$C$5</f>
        <v>1416</v>
      </c>
      <c r="E29" s="26">
        <f>C12*F12</f>
        <v>6200</v>
      </c>
      <c r="F29" s="18">
        <f>D29-E29</f>
        <v>-4784</v>
      </c>
      <c r="G29" s="18">
        <f>IF((G28+F29)&lt;2000,G28+K29+F29,MIN($C$6,+G28+F29))</f>
        <v>23480</v>
      </c>
      <c r="H29" s="18">
        <f>IF((G28+F29)&gt;$C$6,G28+F29-$C$6,0)</f>
        <v>0</v>
      </c>
      <c r="I29" s="18">
        <v>0</v>
      </c>
      <c r="J29" s="18"/>
      <c r="K29" s="18">
        <f>IF((G28+F29)&lt;2000,(INT((ABS(G28+F29))/2000)+1)*2000,0)</f>
        <v>0</v>
      </c>
      <c r="L29" s="18">
        <f>K29</f>
        <v>0</v>
      </c>
    </row>
    <row r="30" spans="1:12" ht="12.75">
      <c r="A30" s="14" t="s">
        <v>29</v>
      </c>
      <c r="B30" s="15">
        <v>0.88</v>
      </c>
      <c r="C30" s="16">
        <f aca="true" t="shared" si="2" ref="C30:C40">B30*0.6</f>
        <v>0.528</v>
      </c>
      <c r="D30" s="18">
        <f aca="true" t="shared" si="3" ref="D30:D40">C30*$C$5</f>
        <v>2112</v>
      </c>
      <c r="E30" s="26">
        <f aca="true" t="shared" si="4" ref="E30:E40">C13*F13</f>
        <v>5800</v>
      </c>
      <c r="F30" s="18">
        <f aca="true" t="shared" si="5" ref="F30:F40">D30-E30</f>
        <v>-3688</v>
      </c>
      <c r="G30" s="18">
        <f aca="true" t="shared" si="6" ref="G30:G40">IF((G29+F30)&lt;2000,G29+K30+F30,MIN($C$6,+G29+F30))</f>
        <v>19792</v>
      </c>
      <c r="H30" s="18">
        <f aca="true" t="shared" si="7" ref="H30:H40">IF((G29+F30)&gt;$C$6,G29+F30-$C$6,0)</f>
        <v>0</v>
      </c>
      <c r="I30" s="18">
        <f aca="true" t="shared" si="8" ref="I30:I40">I29+H30</f>
        <v>0</v>
      </c>
      <c r="J30" s="18"/>
      <c r="K30" s="18">
        <f aca="true" t="shared" si="9" ref="K30:K40">IF((G29+F30)&lt;2000,(INT((ABS(G29+F30))/2000)+1)*2000,0)</f>
        <v>0</v>
      </c>
      <c r="L30" s="18">
        <f aca="true" t="shared" si="10" ref="L30:L40">L29+K30</f>
        <v>0</v>
      </c>
    </row>
    <row r="31" spans="1:12" ht="12.75">
      <c r="A31" s="14" t="s">
        <v>30</v>
      </c>
      <c r="B31" s="15">
        <v>1.87</v>
      </c>
      <c r="C31" s="16">
        <f t="shared" si="2"/>
        <v>1.122</v>
      </c>
      <c r="D31" s="18">
        <f t="shared" si="3"/>
        <v>4488</v>
      </c>
      <c r="E31" s="26">
        <f t="shared" si="4"/>
        <v>6200</v>
      </c>
      <c r="F31" s="18">
        <f t="shared" si="5"/>
        <v>-1712</v>
      </c>
      <c r="G31" s="18">
        <f t="shared" si="6"/>
        <v>18080</v>
      </c>
      <c r="H31" s="18">
        <f t="shared" si="7"/>
        <v>0</v>
      </c>
      <c r="I31" s="18">
        <f t="shared" si="8"/>
        <v>0</v>
      </c>
      <c r="J31" s="18"/>
      <c r="K31" s="18">
        <f t="shared" si="9"/>
        <v>0</v>
      </c>
      <c r="L31" s="18">
        <f t="shared" si="10"/>
        <v>0</v>
      </c>
    </row>
    <row r="32" spans="1:12" ht="12.75">
      <c r="A32" s="14" t="s">
        <v>31</v>
      </c>
      <c r="B32" s="15">
        <v>1.05</v>
      </c>
      <c r="C32" s="16">
        <f t="shared" si="2"/>
        <v>0.63</v>
      </c>
      <c r="D32" s="18">
        <f t="shared" si="3"/>
        <v>2520</v>
      </c>
      <c r="E32" s="26">
        <f t="shared" si="4"/>
        <v>6000</v>
      </c>
      <c r="F32" s="18">
        <f t="shared" si="5"/>
        <v>-3480</v>
      </c>
      <c r="G32" s="18">
        <f t="shared" si="6"/>
        <v>14600</v>
      </c>
      <c r="H32" s="18">
        <f t="shared" si="7"/>
        <v>0</v>
      </c>
      <c r="I32" s="18">
        <f t="shared" si="8"/>
        <v>0</v>
      </c>
      <c r="J32" s="18"/>
      <c r="K32" s="18">
        <f t="shared" si="9"/>
        <v>0</v>
      </c>
      <c r="L32" s="18">
        <f t="shared" si="10"/>
        <v>0</v>
      </c>
    </row>
    <row r="33" spans="1:12" ht="12.75">
      <c r="A33" s="14" t="s">
        <v>2</v>
      </c>
      <c r="B33" s="15">
        <v>8.56</v>
      </c>
      <c r="C33" s="16">
        <f t="shared" si="2"/>
        <v>5.136</v>
      </c>
      <c r="D33" s="18">
        <f t="shared" si="3"/>
        <v>20544</v>
      </c>
      <c r="E33" s="26">
        <f t="shared" si="4"/>
        <v>6200</v>
      </c>
      <c r="F33" s="18">
        <f t="shared" si="5"/>
        <v>14344</v>
      </c>
      <c r="G33" s="18">
        <f t="shared" si="6"/>
        <v>28944</v>
      </c>
      <c r="H33" s="18">
        <f t="shared" si="7"/>
        <v>0</v>
      </c>
      <c r="I33" s="18">
        <f t="shared" si="8"/>
        <v>0</v>
      </c>
      <c r="J33" s="18"/>
      <c r="K33" s="18">
        <f t="shared" si="9"/>
        <v>0</v>
      </c>
      <c r="L33" s="18">
        <f t="shared" si="10"/>
        <v>0</v>
      </c>
    </row>
    <row r="34" spans="1:12" ht="12.75">
      <c r="A34" s="14" t="s">
        <v>32</v>
      </c>
      <c r="B34" s="15">
        <v>1.52</v>
      </c>
      <c r="C34" s="16">
        <f t="shared" si="2"/>
        <v>0.9119999999999999</v>
      </c>
      <c r="D34" s="18">
        <f t="shared" si="3"/>
        <v>3647.9999999999995</v>
      </c>
      <c r="E34" s="26">
        <f t="shared" si="4"/>
        <v>6000</v>
      </c>
      <c r="F34" s="18">
        <f t="shared" si="5"/>
        <v>-2352.0000000000005</v>
      </c>
      <c r="G34" s="18">
        <f t="shared" si="6"/>
        <v>26592</v>
      </c>
      <c r="H34" s="18">
        <f t="shared" si="7"/>
        <v>0</v>
      </c>
      <c r="I34" s="18">
        <f t="shared" si="8"/>
        <v>0</v>
      </c>
      <c r="J34" s="18"/>
      <c r="K34" s="18">
        <f t="shared" si="9"/>
        <v>0</v>
      </c>
      <c r="L34" s="18">
        <f t="shared" si="10"/>
        <v>0</v>
      </c>
    </row>
    <row r="35" spans="1:12" ht="12.75">
      <c r="A35" s="14" t="s">
        <v>33</v>
      </c>
      <c r="B35" s="15">
        <v>3.86</v>
      </c>
      <c r="C35" s="16">
        <f t="shared" si="2"/>
        <v>2.316</v>
      </c>
      <c r="D35" s="18">
        <f t="shared" si="3"/>
        <v>9264</v>
      </c>
      <c r="E35" s="26">
        <f t="shared" si="4"/>
        <v>6200</v>
      </c>
      <c r="F35" s="18">
        <f t="shared" si="5"/>
        <v>3064</v>
      </c>
      <c r="G35" s="18">
        <f t="shared" si="6"/>
        <v>29656</v>
      </c>
      <c r="H35" s="18">
        <f t="shared" si="7"/>
        <v>0</v>
      </c>
      <c r="I35" s="18">
        <f t="shared" si="8"/>
        <v>0</v>
      </c>
      <c r="J35" s="18"/>
      <c r="K35" s="18">
        <f t="shared" si="9"/>
        <v>0</v>
      </c>
      <c r="L35" s="18">
        <f t="shared" si="10"/>
        <v>0</v>
      </c>
    </row>
    <row r="36" spans="1:12" ht="12.75">
      <c r="A36" s="14" t="s">
        <v>34</v>
      </c>
      <c r="B36" s="15">
        <v>0.83</v>
      </c>
      <c r="C36" s="16">
        <f t="shared" si="2"/>
        <v>0.49799999999999994</v>
      </c>
      <c r="D36" s="18">
        <f t="shared" si="3"/>
        <v>1991.9999999999998</v>
      </c>
      <c r="E36" s="26">
        <f t="shared" si="4"/>
        <v>6200</v>
      </c>
      <c r="F36" s="18">
        <f t="shared" si="5"/>
        <v>-4208</v>
      </c>
      <c r="G36" s="18">
        <f t="shared" si="6"/>
        <v>25448</v>
      </c>
      <c r="H36" s="18">
        <f t="shared" si="7"/>
        <v>0</v>
      </c>
      <c r="I36" s="18">
        <f t="shared" si="8"/>
        <v>0</v>
      </c>
      <c r="J36" s="18"/>
      <c r="K36" s="18">
        <f t="shared" si="9"/>
        <v>0</v>
      </c>
      <c r="L36" s="18">
        <f t="shared" si="10"/>
        <v>0</v>
      </c>
    </row>
    <row r="37" spans="1:12" ht="12.75">
      <c r="A37" s="14" t="s">
        <v>35</v>
      </c>
      <c r="B37" s="15">
        <v>2.11</v>
      </c>
      <c r="C37" s="16">
        <f t="shared" si="2"/>
        <v>1.2659999999999998</v>
      </c>
      <c r="D37" s="18">
        <f t="shared" si="3"/>
        <v>5063.999999999999</v>
      </c>
      <c r="E37" s="26">
        <f t="shared" si="4"/>
        <v>6000</v>
      </c>
      <c r="F37" s="18">
        <f t="shared" si="5"/>
        <v>-936.0000000000009</v>
      </c>
      <c r="G37" s="18">
        <f t="shared" si="6"/>
        <v>24512</v>
      </c>
      <c r="H37" s="18">
        <f t="shared" si="7"/>
        <v>0</v>
      </c>
      <c r="I37" s="18">
        <f t="shared" si="8"/>
        <v>0</v>
      </c>
      <c r="J37" s="18"/>
      <c r="K37" s="18">
        <f t="shared" si="9"/>
        <v>0</v>
      </c>
      <c r="L37" s="18">
        <f t="shared" si="10"/>
        <v>0</v>
      </c>
    </row>
    <row r="38" spans="1:12" ht="12.75">
      <c r="A38" s="14" t="s">
        <v>36</v>
      </c>
      <c r="B38" s="15">
        <v>2.27</v>
      </c>
      <c r="C38" s="16">
        <f t="shared" si="2"/>
        <v>1.3619999999999999</v>
      </c>
      <c r="D38" s="18">
        <f t="shared" si="3"/>
        <v>5447.999999999999</v>
      </c>
      <c r="E38" s="26">
        <f t="shared" si="4"/>
        <v>6200</v>
      </c>
      <c r="F38" s="18">
        <f t="shared" si="5"/>
        <v>-752.0000000000009</v>
      </c>
      <c r="G38" s="18">
        <f t="shared" si="6"/>
        <v>23760</v>
      </c>
      <c r="H38" s="18">
        <f t="shared" si="7"/>
        <v>0</v>
      </c>
      <c r="I38" s="18">
        <f t="shared" si="8"/>
        <v>0</v>
      </c>
      <c r="J38" s="18"/>
      <c r="K38" s="18">
        <f t="shared" si="9"/>
        <v>0</v>
      </c>
      <c r="L38" s="18">
        <f t="shared" si="10"/>
        <v>0</v>
      </c>
    </row>
    <row r="39" spans="1:12" ht="12.75">
      <c r="A39" s="14" t="s">
        <v>37</v>
      </c>
      <c r="B39" s="15">
        <v>0</v>
      </c>
      <c r="C39" s="16">
        <f t="shared" si="2"/>
        <v>0</v>
      </c>
      <c r="D39" s="18">
        <f t="shared" si="3"/>
        <v>0</v>
      </c>
      <c r="E39" s="26">
        <f t="shared" si="4"/>
        <v>6000</v>
      </c>
      <c r="F39" s="18">
        <f t="shared" si="5"/>
        <v>-6000</v>
      </c>
      <c r="G39" s="18">
        <f t="shared" si="6"/>
        <v>17760</v>
      </c>
      <c r="H39" s="18">
        <f t="shared" si="7"/>
        <v>0</v>
      </c>
      <c r="I39" s="18">
        <f t="shared" si="8"/>
        <v>0</v>
      </c>
      <c r="J39" s="18"/>
      <c r="K39" s="18">
        <f t="shared" si="9"/>
        <v>0</v>
      </c>
      <c r="L39" s="18">
        <f t="shared" si="10"/>
        <v>0</v>
      </c>
    </row>
    <row r="40" spans="1:12" ht="12.75">
      <c r="A40" s="14" t="s">
        <v>38</v>
      </c>
      <c r="B40" s="15">
        <v>0.93</v>
      </c>
      <c r="C40" s="16">
        <f t="shared" si="2"/>
        <v>0.558</v>
      </c>
      <c r="D40" s="18">
        <f t="shared" si="3"/>
        <v>2232</v>
      </c>
      <c r="E40" s="26">
        <f t="shared" si="4"/>
        <v>6200</v>
      </c>
      <c r="F40" s="18">
        <f t="shared" si="5"/>
        <v>-3968</v>
      </c>
      <c r="G40" s="18">
        <f t="shared" si="6"/>
        <v>13792</v>
      </c>
      <c r="H40" s="18">
        <f t="shared" si="7"/>
        <v>0</v>
      </c>
      <c r="I40" s="18">
        <f t="shared" si="8"/>
        <v>0</v>
      </c>
      <c r="J40" s="18"/>
      <c r="K40" s="18">
        <f t="shared" si="9"/>
        <v>0</v>
      </c>
      <c r="L40" s="18">
        <f t="shared" si="10"/>
        <v>0</v>
      </c>
    </row>
    <row r="41" spans="1:12" ht="12.75">
      <c r="A41" s="14"/>
      <c r="B41" s="15"/>
      <c r="C41" s="16"/>
      <c r="D41" s="18"/>
      <c r="E41" s="26"/>
      <c r="F41" s="18"/>
      <c r="G41" s="18"/>
      <c r="H41" s="18"/>
      <c r="I41" s="18"/>
      <c r="J41" s="18"/>
      <c r="K41" s="18"/>
      <c r="L41" s="18"/>
    </row>
    <row r="42" spans="1:12" ht="12.75">
      <c r="A42" s="14" t="s">
        <v>55</v>
      </c>
      <c r="B42" s="40">
        <f>SUM(B29:B40)</f>
        <v>24.469999999999995</v>
      </c>
      <c r="C42" s="41">
        <f>SUM(C29:C40)</f>
        <v>14.681999999999997</v>
      </c>
      <c r="D42" s="39">
        <f>SUM(D29:D40)</f>
        <v>58728</v>
      </c>
      <c r="E42" s="26"/>
      <c r="F42" s="17"/>
      <c r="G42" s="18"/>
      <c r="H42" s="18"/>
      <c r="I42" s="18"/>
      <c r="J42" s="18"/>
      <c r="K42" s="18"/>
      <c r="L42" s="18"/>
    </row>
    <row r="43" spans="1:12" ht="12.75">
      <c r="A43" s="5"/>
      <c r="B43" s="15"/>
      <c r="C43" s="16"/>
      <c r="D43" s="17"/>
      <c r="E43" s="5"/>
      <c r="F43" s="17"/>
      <c r="G43" s="18"/>
      <c r="H43" s="18"/>
      <c r="I43" s="18"/>
      <c r="J43" s="18"/>
      <c r="K43" s="18"/>
      <c r="L43" s="18"/>
    </row>
    <row r="44" spans="1:12" ht="12.75">
      <c r="A44" s="5" t="s">
        <v>18</v>
      </c>
      <c r="B44" s="15"/>
      <c r="D44" s="28"/>
      <c r="E44" s="34">
        <f>SUM(E29:E40)</f>
        <v>73200</v>
      </c>
      <c r="F44" s="17"/>
      <c r="G44" s="18"/>
      <c r="H44" s="18"/>
      <c r="I44" s="18"/>
      <c r="J44" s="18"/>
      <c r="K44" s="18"/>
      <c r="L44" s="18"/>
    </row>
    <row r="45" spans="1:12" ht="12.75">
      <c r="A45" s="5" t="s">
        <v>19</v>
      </c>
      <c r="B45" s="15"/>
      <c r="C45" s="16"/>
      <c r="D45" s="28"/>
      <c r="E45" s="34">
        <f>E44-L40</f>
        <v>73200</v>
      </c>
      <c r="F45" s="17"/>
      <c r="G45" s="18"/>
      <c r="H45" s="18"/>
      <c r="I45" s="18"/>
      <c r="J45" s="18"/>
      <c r="K45" s="18"/>
      <c r="L45" s="18"/>
    </row>
    <row r="46" spans="1:12" ht="12.75">
      <c r="A46" s="5" t="s">
        <v>20</v>
      </c>
      <c r="B46" s="15"/>
      <c r="C46" s="16"/>
      <c r="D46" s="27"/>
      <c r="E46" s="27">
        <f>E45/E44</f>
        <v>1</v>
      </c>
      <c r="F46" s="17"/>
      <c r="G46" s="18"/>
      <c r="H46" s="18"/>
      <c r="I46" s="18"/>
      <c r="J46" s="18"/>
      <c r="K46" s="18"/>
      <c r="L46" s="18"/>
    </row>
    <row r="47" spans="1:12" ht="12.75">
      <c r="A47" s="5" t="s">
        <v>21</v>
      </c>
      <c r="B47" s="15"/>
      <c r="C47" s="16"/>
      <c r="D47" s="27"/>
      <c r="E47" s="36">
        <f>I40/E44</f>
        <v>0</v>
      </c>
      <c r="F47" s="17"/>
      <c r="G47" s="18"/>
      <c r="H47" s="18"/>
      <c r="I47" s="18"/>
      <c r="J47" s="18"/>
      <c r="K47" s="18"/>
      <c r="L47" s="18"/>
    </row>
    <row r="48" spans="1:12" ht="12.75">
      <c r="A48" s="5" t="s">
        <v>24</v>
      </c>
      <c r="B48" s="15"/>
      <c r="C48" s="16"/>
      <c r="D48" s="27"/>
      <c r="E48" s="36">
        <f>I40/D42</f>
        <v>0</v>
      </c>
      <c r="F48" s="17"/>
      <c r="G48" s="18"/>
      <c r="H48" s="18"/>
      <c r="I48" s="18"/>
      <c r="J48" s="18"/>
      <c r="K48" s="18"/>
      <c r="L48" s="18"/>
    </row>
  </sheetData>
  <sheetProtection/>
  <mergeCells count="7">
    <mergeCell ref="A2:L2"/>
    <mergeCell ref="A11:D11"/>
    <mergeCell ref="A1:L1"/>
    <mergeCell ref="A4:D4"/>
    <mergeCell ref="F4:H4"/>
    <mergeCell ref="K11:L11"/>
    <mergeCell ref="H11:I1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K4" sqref="K4:K5"/>
    </sheetView>
  </sheetViews>
  <sheetFormatPr defaultColWidth="9.00390625" defaultRowHeight="12.75"/>
  <cols>
    <col min="1" max="3" width="9.625" style="0" customWidth="1"/>
    <col min="6" max="6" width="11.625" style="0" customWidth="1"/>
    <col min="8" max="8" width="9.625" style="0" customWidth="1"/>
    <col min="10" max="10" width="1.625" style="0" customWidth="1"/>
  </cols>
  <sheetData>
    <row r="1" spans="1:12" ht="30.75">
      <c r="A1" s="104" t="str">
        <f>MODL87!A1</f>
        <v>Wimberley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3.25">
      <c r="A2" s="105" t="s">
        <v>66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107" t="s">
        <v>87</v>
      </c>
      <c r="B4" s="107"/>
      <c r="C4" s="107"/>
      <c r="D4" s="107"/>
      <c r="E4" s="1"/>
      <c r="F4" s="107" t="s">
        <v>86</v>
      </c>
      <c r="G4" s="107"/>
      <c r="H4" s="107"/>
      <c r="I4" s="1"/>
      <c r="J4" s="1"/>
      <c r="K4" s="103" t="s">
        <v>148</v>
      </c>
      <c r="L4" s="1"/>
    </row>
    <row r="5" spans="1:12" ht="15.75">
      <c r="A5" s="19" t="s">
        <v>0</v>
      </c>
      <c r="B5" s="20"/>
      <c r="C5" s="24">
        <f>MODL87!C5</f>
        <v>4000</v>
      </c>
      <c r="D5" s="61" t="s">
        <v>101</v>
      </c>
      <c r="E5" s="20"/>
      <c r="F5" s="43" t="s">
        <v>78</v>
      </c>
      <c r="G5" s="45">
        <f>MODL87!G5</f>
        <v>4</v>
      </c>
      <c r="H5" s="43" t="s">
        <v>99</v>
      </c>
      <c r="I5" s="30"/>
      <c r="J5" s="30"/>
      <c r="K5" s="30" t="s">
        <v>149</v>
      </c>
      <c r="L5" s="31"/>
    </row>
    <row r="6" spans="1:12" ht="15.75">
      <c r="A6" s="19" t="s">
        <v>1</v>
      </c>
      <c r="B6" s="20"/>
      <c r="C6" s="24">
        <f>MODL87!C6</f>
        <v>30000</v>
      </c>
      <c r="D6" s="62" t="s">
        <v>102</v>
      </c>
      <c r="E6" s="19"/>
      <c r="F6" s="43" t="s">
        <v>79</v>
      </c>
      <c r="G6" s="46">
        <f>MODL87!G6</f>
        <v>50</v>
      </c>
      <c r="H6" s="43" t="s">
        <v>100</v>
      </c>
      <c r="I6" s="20"/>
      <c r="J6" s="20"/>
      <c r="K6" s="33"/>
      <c r="L6" s="33"/>
    </row>
    <row r="7" spans="1:12" ht="15.75">
      <c r="A7" s="19" t="s">
        <v>93</v>
      </c>
      <c r="B7" s="20"/>
      <c r="C7" s="67">
        <f>MODL87!C7</f>
        <v>4000</v>
      </c>
      <c r="D7" s="62" t="s">
        <v>102</v>
      </c>
      <c r="E7" s="4"/>
      <c r="F7" s="32"/>
      <c r="G7" s="29"/>
      <c r="H7" s="43"/>
      <c r="I7" s="20"/>
      <c r="J7" s="20"/>
      <c r="K7" s="33"/>
      <c r="L7" s="33"/>
    </row>
    <row r="8" spans="1:12" ht="15.75">
      <c r="A8" s="4" t="s">
        <v>94</v>
      </c>
      <c r="B8" s="20"/>
      <c r="C8" s="57"/>
      <c r="D8" s="47">
        <f>MODL87!D8</f>
        <v>1</v>
      </c>
      <c r="E8" s="4"/>
      <c r="H8" s="93" t="s">
        <v>134</v>
      </c>
      <c r="I8" s="93"/>
      <c r="J8" s="62"/>
      <c r="K8" s="77">
        <f>MODL87!K8</f>
        <v>0</v>
      </c>
      <c r="L8" s="71" t="s">
        <v>135</v>
      </c>
    </row>
    <row r="9" spans="1:13" ht="15.75">
      <c r="A9" s="4"/>
      <c r="B9" s="20"/>
      <c r="C9" s="57"/>
      <c r="D9" s="22"/>
      <c r="E9" s="4"/>
      <c r="F9" s="56"/>
      <c r="H9" s="60" t="s">
        <v>95</v>
      </c>
      <c r="I9" s="60"/>
      <c r="J9" s="95"/>
      <c r="K9" s="97">
        <f>MODL87!K9</f>
        <v>0</v>
      </c>
      <c r="L9" s="43" t="s">
        <v>101</v>
      </c>
      <c r="M9" s="33"/>
    </row>
    <row r="10" spans="1:12" ht="15.75">
      <c r="A10" s="4"/>
      <c r="B10" s="20"/>
      <c r="C10" s="57"/>
      <c r="D10" s="22"/>
      <c r="E10" s="4"/>
      <c r="F10" s="56"/>
      <c r="G10" s="58"/>
      <c r="H10" s="43"/>
      <c r="I10" s="47"/>
      <c r="J10" s="47"/>
      <c r="K10" s="33"/>
      <c r="L10" s="33"/>
    </row>
    <row r="11" spans="1:12" ht="15.75">
      <c r="A11" s="106" t="s">
        <v>26</v>
      </c>
      <c r="B11" s="106"/>
      <c r="C11" s="106"/>
      <c r="D11" s="106"/>
      <c r="E11" s="19"/>
      <c r="F11" s="35" t="s">
        <v>92</v>
      </c>
      <c r="G11" s="29"/>
      <c r="H11" s="108" t="s">
        <v>96</v>
      </c>
      <c r="I11" s="108"/>
      <c r="K11" s="108" t="s">
        <v>91</v>
      </c>
      <c r="L11" s="108"/>
    </row>
    <row r="12" spans="1:12" ht="12.75">
      <c r="A12" s="4" t="s">
        <v>28</v>
      </c>
      <c r="B12" s="5"/>
      <c r="C12" s="25">
        <f>IF(G28&lt;$C$7,$G$5*$G$6*$D$8,$G$5*$G$6+K12)</f>
        <v>200</v>
      </c>
      <c r="D12" s="33" t="s">
        <v>17</v>
      </c>
      <c r="E12" s="6"/>
      <c r="F12" s="33">
        <v>31</v>
      </c>
      <c r="G12" s="3"/>
      <c r="H12" s="64">
        <f>MODL87!H12</f>
        <v>0</v>
      </c>
      <c r="I12" s="65" t="s">
        <v>97</v>
      </c>
      <c r="J12" s="3"/>
      <c r="K12" s="59">
        <f aca="true" t="shared" si="0" ref="K12:K23">IF(K$8&gt;0,IF(H12=0,0,(IF((H12*F12/7)&gt;0.8*B29,MAX(($K$9*(H12*F12/7-0.8*B29)/12*7.5/F12)/0.9-0.9*G$5*G$6,0),0))),IF(H12=0,0,(IF((H12*F12/7)&gt;0.8*B29,($K$9*(H12*F12/7-0.8*B29)/12*7.5/F12)/0.9,0))))</f>
        <v>0</v>
      </c>
      <c r="L12" s="33" t="s">
        <v>17</v>
      </c>
    </row>
    <row r="13" spans="1:12" ht="12.75">
      <c r="A13" s="14" t="s">
        <v>29</v>
      </c>
      <c r="B13" s="5"/>
      <c r="C13" s="25">
        <f aca="true" t="shared" si="1" ref="C13:C23">IF(G29&lt;$C$7,$G$5*$G$6*$D$8,$G$5*$G$6+K13)</f>
        <v>200</v>
      </c>
      <c r="D13" s="33" t="s">
        <v>17</v>
      </c>
      <c r="E13" s="6"/>
      <c r="F13" s="33">
        <v>28</v>
      </c>
      <c r="G13" s="9"/>
      <c r="H13" s="64">
        <f>MODL87!H13</f>
        <v>0</v>
      </c>
      <c r="I13" s="65" t="s">
        <v>97</v>
      </c>
      <c r="J13" s="3"/>
      <c r="K13" s="59">
        <f t="shared" si="0"/>
        <v>0</v>
      </c>
      <c r="L13" s="33" t="s">
        <v>17</v>
      </c>
    </row>
    <row r="14" spans="1:12" ht="12.75">
      <c r="A14" s="14" t="s">
        <v>30</v>
      </c>
      <c r="B14" s="5"/>
      <c r="C14" s="25">
        <f t="shared" si="1"/>
        <v>200</v>
      </c>
      <c r="D14" s="33" t="s">
        <v>17</v>
      </c>
      <c r="E14" s="6"/>
      <c r="F14" s="33">
        <v>31</v>
      </c>
      <c r="G14" s="9"/>
      <c r="H14" s="64">
        <f>MODL87!H14</f>
        <v>0.2</v>
      </c>
      <c r="I14" s="65" t="s">
        <v>97</v>
      </c>
      <c r="J14" s="3"/>
      <c r="K14" s="59">
        <f t="shared" si="0"/>
        <v>0</v>
      </c>
      <c r="L14" s="33" t="s">
        <v>17</v>
      </c>
    </row>
    <row r="15" spans="1:12" ht="12.75">
      <c r="A15" s="14" t="s">
        <v>31</v>
      </c>
      <c r="B15" s="5"/>
      <c r="C15" s="25">
        <f t="shared" si="1"/>
        <v>200</v>
      </c>
      <c r="D15" s="33" t="s">
        <v>17</v>
      </c>
      <c r="E15" s="6"/>
      <c r="F15" s="33">
        <v>30</v>
      </c>
      <c r="G15" s="9"/>
      <c r="H15" s="64">
        <f>MODL87!H15</f>
        <v>0.5</v>
      </c>
      <c r="I15" s="65" t="s">
        <v>97</v>
      </c>
      <c r="J15" s="3"/>
      <c r="K15" s="59">
        <f t="shared" si="0"/>
        <v>0</v>
      </c>
      <c r="L15" s="33" t="s">
        <v>17</v>
      </c>
    </row>
    <row r="16" spans="1:12" ht="12.75">
      <c r="A16" s="14" t="s">
        <v>2</v>
      </c>
      <c r="B16" s="5"/>
      <c r="C16" s="25">
        <f t="shared" si="1"/>
        <v>200</v>
      </c>
      <c r="D16" s="33" t="s">
        <v>17</v>
      </c>
      <c r="E16" s="6"/>
      <c r="F16" s="33">
        <v>31</v>
      </c>
      <c r="G16" s="9"/>
      <c r="H16" s="64">
        <f>MODL87!H16</f>
        <v>0.75</v>
      </c>
      <c r="I16" s="65" t="s">
        <v>97</v>
      </c>
      <c r="J16" s="3"/>
      <c r="K16" s="59">
        <f t="shared" si="0"/>
        <v>0</v>
      </c>
      <c r="L16" s="33" t="s">
        <v>17</v>
      </c>
    </row>
    <row r="17" spans="1:12" ht="12.75">
      <c r="A17" s="14" t="s">
        <v>32</v>
      </c>
      <c r="B17" s="5"/>
      <c r="C17" s="25">
        <f t="shared" si="1"/>
        <v>200</v>
      </c>
      <c r="D17" s="33" t="s">
        <v>17</v>
      </c>
      <c r="E17" s="6"/>
      <c r="F17" s="33">
        <v>30</v>
      </c>
      <c r="G17" s="9"/>
      <c r="H17" s="64">
        <f>MODL87!H17</f>
        <v>1</v>
      </c>
      <c r="I17" s="65" t="s">
        <v>97</v>
      </c>
      <c r="J17" s="3"/>
      <c r="K17" s="59">
        <f t="shared" si="0"/>
        <v>0</v>
      </c>
      <c r="L17" s="33" t="s">
        <v>17</v>
      </c>
    </row>
    <row r="18" spans="1:12" ht="12.75">
      <c r="A18" s="14" t="s">
        <v>33</v>
      </c>
      <c r="B18" s="5"/>
      <c r="C18" s="25">
        <f t="shared" si="1"/>
        <v>200</v>
      </c>
      <c r="D18" s="33" t="s">
        <v>17</v>
      </c>
      <c r="E18" s="6"/>
      <c r="F18" s="33">
        <v>31</v>
      </c>
      <c r="G18" s="9"/>
      <c r="H18" s="64">
        <f>MODL87!H18</f>
        <v>1</v>
      </c>
      <c r="I18" s="65" t="s">
        <v>97</v>
      </c>
      <c r="J18" s="3"/>
      <c r="K18" s="59">
        <f t="shared" si="0"/>
        <v>0</v>
      </c>
      <c r="L18" s="33" t="s">
        <v>17</v>
      </c>
    </row>
    <row r="19" spans="1:12" ht="12.75">
      <c r="A19" s="14" t="s">
        <v>34</v>
      </c>
      <c r="B19" s="5"/>
      <c r="C19" s="25">
        <f t="shared" si="1"/>
        <v>200</v>
      </c>
      <c r="D19" s="33" t="s">
        <v>17</v>
      </c>
      <c r="E19" s="6"/>
      <c r="F19" s="33">
        <v>31</v>
      </c>
      <c r="G19" s="9"/>
      <c r="H19" s="64">
        <f>MODL87!H19</f>
        <v>1</v>
      </c>
      <c r="I19" s="65" t="s">
        <v>97</v>
      </c>
      <c r="J19" s="3"/>
      <c r="K19" s="59">
        <f t="shared" si="0"/>
        <v>0</v>
      </c>
      <c r="L19" s="33" t="s">
        <v>17</v>
      </c>
    </row>
    <row r="20" spans="1:12" ht="12.75">
      <c r="A20" s="14" t="s">
        <v>35</v>
      </c>
      <c r="B20" s="5"/>
      <c r="C20" s="25">
        <f t="shared" si="1"/>
        <v>200</v>
      </c>
      <c r="D20" s="33" t="s">
        <v>17</v>
      </c>
      <c r="E20" s="9"/>
      <c r="F20" s="33">
        <v>30</v>
      </c>
      <c r="G20" s="9"/>
      <c r="H20" s="64">
        <f>MODL87!H20</f>
        <v>0.75</v>
      </c>
      <c r="I20" s="65" t="s">
        <v>97</v>
      </c>
      <c r="J20" s="3"/>
      <c r="K20" s="59">
        <f t="shared" si="0"/>
        <v>0</v>
      </c>
      <c r="L20" s="33" t="s">
        <v>17</v>
      </c>
    </row>
    <row r="21" spans="1:12" ht="12.75">
      <c r="A21" s="14" t="s">
        <v>36</v>
      </c>
      <c r="B21" s="5"/>
      <c r="C21" s="25">
        <f t="shared" si="1"/>
        <v>200</v>
      </c>
      <c r="D21" s="33" t="s">
        <v>17</v>
      </c>
      <c r="E21" s="9"/>
      <c r="F21" s="33">
        <v>31</v>
      </c>
      <c r="G21" s="9"/>
      <c r="H21" s="64">
        <f>MODL87!H21</f>
        <v>0.5</v>
      </c>
      <c r="I21" s="65" t="s">
        <v>97</v>
      </c>
      <c r="J21" s="3"/>
      <c r="K21" s="59">
        <f t="shared" si="0"/>
        <v>0</v>
      </c>
      <c r="L21" s="33" t="s">
        <v>17</v>
      </c>
    </row>
    <row r="22" spans="1:12" ht="12.75">
      <c r="A22" s="14" t="s">
        <v>37</v>
      </c>
      <c r="B22" s="5"/>
      <c r="C22" s="25">
        <f t="shared" si="1"/>
        <v>200</v>
      </c>
      <c r="D22" s="33" t="s">
        <v>17</v>
      </c>
      <c r="E22" s="9"/>
      <c r="F22" s="33">
        <v>30</v>
      </c>
      <c r="G22" s="9"/>
      <c r="H22" s="64">
        <f>MODL87!H22</f>
        <v>0.2</v>
      </c>
      <c r="I22" s="65" t="s">
        <v>97</v>
      </c>
      <c r="J22" s="3"/>
      <c r="K22" s="59">
        <f t="shared" si="0"/>
        <v>0</v>
      </c>
      <c r="L22" s="33" t="s">
        <v>17</v>
      </c>
    </row>
    <row r="23" spans="1:12" ht="12.75">
      <c r="A23" s="14" t="s">
        <v>38</v>
      </c>
      <c r="B23" s="5"/>
      <c r="C23" s="25">
        <f t="shared" si="1"/>
        <v>200</v>
      </c>
      <c r="D23" s="33" t="s">
        <v>17</v>
      </c>
      <c r="E23" s="9"/>
      <c r="F23" s="33">
        <v>31</v>
      </c>
      <c r="G23" s="9"/>
      <c r="H23" s="64">
        <f>MODL87!H23</f>
        <v>0</v>
      </c>
      <c r="I23" s="65" t="s">
        <v>97</v>
      </c>
      <c r="J23" s="3"/>
      <c r="K23" s="59">
        <f t="shared" si="0"/>
        <v>0</v>
      </c>
      <c r="L23" s="33" t="s">
        <v>17</v>
      </c>
    </row>
    <row r="24" spans="1:12" ht="12.75">
      <c r="A24" s="2"/>
      <c r="B24" s="7"/>
      <c r="C24" s="7"/>
      <c r="D24" s="7"/>
      <c r="E24" s="7"/>
      <c r="F24" s="8"/>
      <c r="G24" s="7"/>
      <c r="H24" s="9"/>
      <c r="I24" s="9"/>
      <c r="J24" s="9"/>
      <c r="K24" s="9"/>
      <c r="L24" s="9"/>
    </row>
    <row r="25" spans="1:12" ht="12.75">
      <c r="A25" s="2"/>
      <c r="B25" s="8" t="str">
        <f>A1</f>
        <v>Wimberley</v>
      </c>
      <c r="C25" s="8" t="s">
        <v>5</v>
      </c>
      <c r="D25" s="8" t="s">
        <v>8</v>
      </c>
      <c r="E25" s="8" t="s">
        <v>8</v>
      </c>
      <c r="F25" s="8" t="s">
        <v>23</v>
      </c>
      <c r="G25" s="8" t="s">
        <v>8</v>
      </c>
      <c r="H25" s="7"/>
      <c r="I25" s="8" t="s">
        <v>8</v>
      </c>
      <c r="J25" s="8"/>
      <c r="K25" s="8" t="s">
        <v>16</v>
      </c>
      <c r="L25" s="8" t="s">
        <v>8</v>
      </c>
    </row>
    <row r="26" spans="1:12" ht="12.75">
      <c r="A26" s="2"/>
      <c r="B26" s="8" t="s">
        <v>3</v>
      </c>
      <c r="C26" s="8" t="s">
        <v>105</v>
      </c>
      <c r="D26" s="8" t="s">
        <v>9</v>
      </c>
      <c r="E26" s="8" t="s">
        <v>11</v>
      </c>
      <c r="F26" s="8" t="s">
        <v>12</v>
      </c>
      <c r="G26" s="8" t="s">
        <v>13</v>
      </c>
      <c r="H26" s="8" t="s">
        <v>15</v>
      </c>
      <c r="I26" s="8" t="s">
        <v>15</v>
      </c>
      <c r="J26" s="8"/>
      <c r="K26" s="8" t="s">
        <v>6</v>
      </c>
      <c r="L26" s="8" t="s">
        <v>16</v>
      </c>
    </row>
    <row r="27" spans="1:12" ht="13.5" thickBot="1">
      <c r="A27" s="10" t="s">
        <v>27</v>
      </c>
      <c r="B27" s="8" t="s">
        <v>4</v>
      </c>
      <c r="C27" s="8" t="s">
        <v>7</v>
      </c>
      <c r="D27" s="8" t="s">
        <v>10</v>
      </c>
      <c r="E27" s="8" t="s">
        <v>10</v>
      </c>
      <c r="F27" s="8" t="s">
        <v>10</v>
      </c>
      <c r="G27" s="8" t="s">
        <v>14</v>
      </c>
      <c r="H27" s="8" t="s">
        <v>10</v>
      </c>
      <c r="I27" s="8" t="s">
        <v>10</v>
      </c>
      <c r="J27" s="8"/>
      <c r="K27" s="8" t="s">
        <v>10</v>
      </c>
      <c r="L27" s="8" t="s">
        <v>10</v>
      </c>
    </row>
    <row r="28" spans="1:12" ht="13.5" thickTop="1">
      <c r="A28" s="11"/>
      <c r="B28" s="11"/>
      <c r="C28" s="11"/>
      <c r="D28" s="12" t="s">
        <v>67</v>
      </c>
      <c r="E28" s="11"/>
      <c r="F28" s="11"/>
      <c r="G28" s="13">
        <f>MODL05!G40</f>
        <v>8640</v>
      </c>
      <c r="H28" s="11"/>
      <c r="I28" s="11"/>
      <c r="J28" s="11"/>
      <c r="K28" s="11"/>
      <c r="L28" s="11"/>
    </row>
    <row r="29" spans="1:12" ht="12.75">
      <c r="A29" s="14" t="s">
        <v>28</v>
      </c>
      <c r="B29" s="15">
        <v>0.65</v>
      </c>
      <c r="C29" s="16">
        <f>B29*0.6</f>
        <v>0.39</v>
      </c>
      <c r="D29" s="18">
        <f>C29*$C$5</f>
        <v>1560</v>
      </c>
      <c r="E29" s="26">
        <f>C12*F12</f>
        <v>6200</v>
      </c>
      <c r="F29" s="18">
        <f>D29-E29</f>
        <v>-4640</v>
      </c>
      <c r="G29" s="18">
        <f>IF((G28+F29)&lt;2000,G28+K29+F29,MIN($C$6,+G28+F29))</f>
        <v>4000</v>
      </c>
      <c r="H29" s="18">
        <f>IF((G28+F29)&gt;$C$6,G28+F29-$C$6,0)</f>
        <v>0</v>
      </c>
      <c r="I29" s="18">
        <v>0</v>
      </c>
      <c r="J29" s="18"/>
      <c r="K29" s="18">
        <f>IF((G28+F29)&lt;2000,(INT((ABS(G28+F29))/2000)+1)*2000,0)</f>
        <v>0</v>
      </c>
      <c r="L29" s="18">
        <f>K29</f>
        <v>0</v>
      </c>
    </row>
    <row r="30" spans="1:12" ht="12.75">
      <c r="A30" s="14" t="s">
        <v>29</v>
      </c>
      <c r="B30" s="15">
        <v>0.69</v>
      </c>
      <c r="C30" s="16">
        <f aca="true" t="shared" si="2" ref="C30:C40">B30*0.6</f>
        <v>0.414</v>
      </c>
      <c r="D30" s="18">
        <f aca="true" t="shared" si="3" ref="D30:D40">C30*$C$5</f>
        <v>1656</v>
      </c>
      <c r="E30" s="26">
        <f aca="true" t="shared" si="4" ref="E30:E40">C13*F13</f>
        <v>5600</v>
      </c>
      <c r="F30" s="18">
        <f aca="true" t="shared" si="5" ref="F30:F40">D30-E30</f>
        <v>-3944</v>
      </c>
      <c r="G30" s="18">
        <f aca="true" t="shared" si="6" ref="G30:G40">IF((G29+F30)&lt;2000,G29+K30+F30,MIN($C$6,+G29+F30))</f>
        <v>2056</v>
      </c>
      <c r="H30" s="18">
        <f aca="true" t="shared" si="7" ref="H30:H40">IF((G29+F30)&gt;$C$6,G29+F30-$C$6,0)</f>
        <v>0</v>
      </c>
      <c r="I30" s="18">
        <f aca="true" t="shared" si="8" ref="I30:I40">I29+H30</f>
        <v>0</v>
      </c>
      <c r="J30" s="18"/>
      <c r="K30" s="18">
        <f aca="true" t="shared" si="9" ref="K30:K40">IF((G29+F30)&lt;2000,(INT((ABS(G29+F30))/2000)+1)*2000,0)</f>
        <v>2000</v>
      </c>
      <c r="L30" s="18">
        <f aca="true" t="shared" si="10" ref="L30:L40">L29+K30</f>
        <v>2000</v>
      </c>
    </row>
    <row r="31" spans="1:12" ht="12.75">
      <c r="A31" s="14" t="s">
        <v>30</v>
      </c>
      <c r="B31" s="15">
        <v>2.92</v>
      </c>
      <c r="C31" s="16">
        <f t="shared" si="2"/>
        <v>1.752</v>
      </c>
      <c r="D31" s="18">
        <f t="shared" si="3"/>
        <v>7008</v>
      </c>
      <c r="E31" s="26">
        <f t="shared" si="4"/>
        <v>6200</v>
      </c>
      <c r="F31" s="18">
        <f t="shared" si="5"/>
        <v>808</v>
      </c>
      <c r="G31" s="18">
        <f t="shared" si="6"/>
        <v>2864</v>
      </c>
      <c r="H31" s="18">
        <f t="shared" si="7"/>
        <v>0</v>
      </c>
      <c r="I31" s="18">
        <f t="shared" si="8"/>
        <v>0</v>
      </c>
      <c r="J31" s="18"/>
      <c r="K31" s="18">
        <f t="shared" si="9"/>
        <v>0</v>
      </c>
      <c r="L31" s="18">
        <f t="shared" si="10"/>
        <v>2000</v>
      </c>
    </row>
    <row r="32" spans="1:12" ht="12.75">
      <c r="A32" s="14" t="s">
        <v>31</v>
      </c>
      <c r="B32" s="15">
        <v>2.32</v>
      </c>
      <c r="C32" s="16">
        <f t="shared" si="2"/>
        <v>1.392</v>
      </c>
      <c r="D32" s="18">
        <f t="shared" si="3"/>
        <v>5568</v>
      </c>
      <c r="E32" s="26">
        <f t="shared" si="4"/>
        <v>6000</v>
      </c>
      <c r="F32" s="18">
        <f t="shared" si="5"/>
        <v>-432</v>
      </c>
      <c r="G32" s="18">
        <f t="shared" si="6"/>
        <v>2432</v>
      </c>
      <c r="H32" s="18">
        <f t="shared" si="7"/>
        <v>0</v>
      </c>
      <c r="I32" s="18">
        <f t="shared" si="8"/>
        <v>0</v>
      </c>
      <c r="J32" s="18"/>
      <c r="K32" s="18">
        <f t="shared" si="9"/>
        <v>0</v>
      </c>
      <c r="L32" s="18">
        <f t="shared" si="10"/>
        <v>2000</v>
      </c>
    </row>
    <row r="33" spans="1:12" ht="12.75">
      <c r="A33" s="14" t="s">
        <v>2</v>
      </c>
      <c r="B33" s="15">
        <v>3.3</v>
      </c>
      <c r="C33" s="16">
        <f t="shared" si="2"/>
        <v>1.9799999999999998</v>
      </c>
      <c r="D33" s="18">
        <f t="shared" si="3"/>
        <v>7919.999999999999</v>
      </c>
      <c r="E33" s="26">
        <f t="shared" si="4"/>
        <v>6200</v>
      </c>
      <c r="F33" s="18">
        <f t="shared" si="5"/>
        <v>1719.999999999999</v>
      </c>
      <c r="G33" s="18">
        <f t="shared" si="6"/>
        <v>4151.999999999999</v>
      </c>
      <c r="H33" s="18">
        <f t="shared" si="7"/>
        <v>0</v>
      </c>
      <c r="I33" s="18">
        <f t="shared" si="8"/>
        <v>0</v>
      </c>
      <c r="J33" s="18"/>
      <c r="K33" s="18">
        <f t="shared" si="9"/>
        <v>0</v>
      </c>
      <c r="L33" s="18">
        <f t="shared" si="10"/>
        <v>2000</v>
      </c>
    </row>
    <row r="34" spans="1:12" ht="12.75">
      <c r="A34" s="14" t="s">
        <v>32</v>
      </c>
      <c r="B34" s="15">
        <v>2.49</v>
      </c>
      <c r="C34" s="16">
        <f t="shared" si="2"/>
        <v>1.494</v>
      </c>
      <c r="D34" s="18">
        <f t="shared" si="3"/>
        <v>5976</v>
      </c>
      <c r="E34" s="26">
        <f t="shared" si="4"/>
        <v>6000</v>
      </c>
      <c r="F34" s="18">
        <f t="shared" si="5"/>
        <v>-24</v>
      </c>
      <c r="G34" s="18">
        <f t="shared" si="6"/>
        <v>4127.999999999999</v>
      </c>
      <c r="H34" s="18">
        <f t="shared" si="7"/>
        <v>0</v>
      </c>
      <c r="I34" s="18">
        <f t="shared" si="8"/>
        <v>0</v>
      </c>
      <c r="J34" s="18"/>
      <c r="K34" s="18">
        <f t="shared" si="9"/>
        <v>0</v>
      </c>
      <c r="L34" s="18">
        <f t="shared" si="10"/>
        <v>2000</v>
      </c>
    </row>
    <row r="35" spans="1:12" ht="12.75">
      <c r="A35" s="14" t="s">
        <v>33</v>
      </c>
      <c r="B35" s="15">
        <v>0.45</v>
      </c>
      <c r="C35" s="16">
        <f t="shared" si="2"/>
        <v>0.27</v>
      </c>
      <c r="D35" s="18">
        <f t="shared" si="3"/>
        <v>1080</v>
      </c>
      <c r="E35" s="26">
        <f t="shared" si="4"/>
        <v>6200</v>
      </c>
      <c r="F35" s="18">
        <f t="shared" si="5"/>
        <v>-5120</v>
      </c>
      <c r="G35" s="18">
        <f t="shared" si="6"/>
        <v>1007.9999999999991</v>
      </c>
      <c r="H35" s="18">
        <f t="shared" si="7"/>
        <v>0</v>
      </c>
      <c r="I35" s="18">
        <f t="shared" si="8"/>
        <v>0</v>
      </c>
      <c r="J35" s="18"/>
      <c r="K35" s="18">
        <f t="shared" si="9"/>
        <v>2000</v>
      </c>
      <c r="L35" s="18">
        <f t="shared" si="10"/>
        <v>4000</v>
      </c>
    </row>
    <row r="36" spans="1:12" ht="12.75">
      <c r="A36" s="14" t="s">
        <v>34</v>
      </c>
      <c r="B36" s="15">
        <v>0.83</v>
      </c>
      <c r="C36" s="16">
        <f t="shared" si="2"/>
        <v>0.49799999999999994</v>
      </c>
      <c r="D36" s="18">
        <f t="shared" si="3"/>
        <v>1991.9999999999998</v>
      </c>
      <c r="E36" s="26">
        <f t="shared" si="4"/>
        <v>6200</v>
      </c>
      <c r="F36" s="18">
        <f t="shared" si="5"/>
        <v>-4208</v>
      </c>
      <c r="G36" s="18">
        <f t="shared" si="6"/>
        <v>799.9999999999991</v>
      </c>
      <c r="H36" s="18">
        <f t="shared" si="7"/>
        <v>0</v>
      </c>
      <c r="I36" s="18">
        <f t="shared" si="8"/>
        <v>0</v>
      </c>
      <c r="J36" s="18"/>
      <c r="K36" s="18">
        <f t="shared" si="9"/>
        <v>4000</v>
      </c>
      <c r="L36" s="18">
        <f t="shared" si="10"/>
        <v>8000</v>
      </c>
    </row>
    <row r="37" spans="1:12" ht="12.75">
      <c r="A37" s="14" t="s">
        <v>35</v>
      </c>
      <c r="B37" s="15">
        <v>2.92</v>
      </c>
      <c r="C37" s="16">
        <f t="shared" si="2"/>
        <v>1.752</v>
      </c>
      <c r="D37" s="18">
        <f t="shared" si="3"/>
        <v>7008</v>
      </c>
      <c r="E37" s="26">
        <f t="shared" si="4"/>
        <v>6000</v>
      </c>
      <c r="F37" s="18">
        <f t="shared" si="5"/>
        <v>1008</v>
      </c>
      <c r="G37" s="18">
        <f t="shared" si="6"/>
        <v>3807.999999999999</v>
      </c>
      <c r="H37" s="18">
        <f t="shared" si="7"/>
        <v>0</v>
      </c>
      <c r="I37" s="18">
        <f t="shared" si="8"/>
        <v>0</v>
      </c>
      <c r="J37" s="18"/>
      <c r="K37" s="18">
        <f t="shared" si="9"/>
        <v>2000</v>
      </c>
      <c r="L37" s="18">
        <f t="shared" si="10"/>
        <v>10000</v>
      </c>
    </row>
    <row r="38" spans="1:12" ht="12.75">
      <c r="A38" s="14" t="s">
        <v>36</v>
      </c>
      <c r="B38" s="15">
        <v>3.57</v>
      </c>
      <c r="C38" s="16">
        <f t="shared" si="2"/>
        <v>2.142</v>
      </c>
      <c r="D38" s="18">
        <f t="shared" si="3"/>
        <v>8568</v>
      </c>
      <c r="E38" s="26">
        <f t="shared" si="4"/>
        <v>6200</v>
      </c>
      <c r="F38" s="18">
        <f t="shared" si="5"/>
        <v>2368</v>
      </c>
      <c r="G38" s="18">
        <f t="shared" si="6"/>
        <v>6175.999999999999</v>
      </c>
      <c r="H38" s="18">
        <f t="shared" si="7"/>
        <v>0</v>
      </c>
      <c r="I38" s="18">
        <f t="shared" si="8"/>
        <v>0</v>
      </c>
      <c r="J38" s="18"/>
      <c r="K38" s="18">
        <f t="shared" si="9"/>
        <v>0</v>
      </c>
      <c r="L38" s="18">
        <f t="shared" si="10"/>
        <v>10000</v>
      </c>
    </row>
    <row r="39" spans="1:12" ht="12.75">
      <c r="A39" s="14" t="s">
        <v>37</v>
      </c>
      <c r="B39" s="15">
        <v>2.08</v>
      </c>
      <c r="C39" s="16">
        <f t="shared" si="2"/>
        <v>1.248</v>
      </c>
      <c r="D39" s="18">
        <f t="shared" si="3"/>
        <v>4992</v>
      </c>
      <c r="E39" s="26">
        <f t="shared" si="4"/>
        <v>6000</v>
      </c>
      <c r="F39" s="18">
        <f t="shared" si="5"/>
        <v>-1008</v>
      </c>
      <c r="G39" s="18">
        <f t="shared" si="6"/>
        <v>5167.999999999999</v>
      </c>
      <c r="H39" s="18">
        <f t="shared" si="7"/>
        <v>0</v>
      </c>
      <c r="I39" s="18">
        <f t="shared" si="8"/>
        <v>0</v>
      </c>
      <c r="J39" s="18"/>
      <c r="K39" s="18">
        <f t="shared" si="9"/>
        <v>0</v>
      </c>
      <c r="L39" s="18">
        <f t="shared" si="10"/>
        <v>10000</v>
      </c>
    </row>
    <row r="40" spans="1:12" ht="12.75">
      <c r="A40" s="14" t="s">
        <v>38</v>
      </c>
      <c r="B40" s="15">
        <v>2.63</v>
      </c>
      <c r="C40" s="16">
        <f t="shared" si="2"/>
        <v>1.5779999999999998</v>
      </c>
      <c r="D40" s="18">
        <f t="shared" si="3"/>
        <v>6311.999999999999</v>
      </c>
      <c r="E40" s="26">
        <f t="shared" si="4"/>
        <v>6200</v>
      </c>
      <c r="F40" s="18">
        <f t="shared" si="5"/>
        <v>111.99999999999909</v>
      </c>
      <c r="G40" s="18">
        <f t="shared" si="6"/>
        <v>5279.999999999998</v>
      </c>
      <c r="H40" s="18">
        <f t="shared" si="7"/>
        <v>0</v>
      </c>
      <c r="I40" s="18">
        <f t="shared" si="8"/>
        <v>0</v>
      </c>
      <c r="J40" s="18"/>
      <c r="K40" s="18">
        <f t="shared" si="9"/>
        <v>0</v>
      </c>
      <c r="L40" s="18">
        <f t="shared" si="10"/>
        <v>10000</v>
      </c>
    </row>
    <row r="41" spans="1:12" ht="12.75">
      <c r="A41" s="14"/>
      <c r="B41" s="15"/>
      <c r="C41" s="16"/>
      <c r="D41" s="18"/>
      <c r="E41" s="26"/>
      <c r="F41" s="18"/>
      <c r="G41" s="18"/>
      <c r="H41" s="18"/>
      <c r="I41" s="18"/>
      <c r="J41" s="18"/>
      <c r="K41" s="18"/>
      <c r="L41" s="18"/>
    </row>
    <row r="42" spans="1:12" ht="12.75">
      <c r="A42" s="14" t="s">
        <v>55</v>
      </c>
      <c r="B42" s="38">
        <f>SUM(B29:B40)</f>
        <v>24.849999999999998</v>
      </c>
      <c r="C42" s="37">
        <f>SUM(C29:C40)</f>
        <v>14.909999999999998</v>
      </c>
      <c r="D42" s="28">
        <f>SUM(D29:D40)</f>
        <v>59640</v>
      </c>
      <c r="E42" s="26"/>
      <c r="F42" s="17"/>
      <c r="G42" s="18"/>
      <c r="H42" s="18"/>
      <c r="I42" s="18"/>
      <c r="J42" s="18"/>
      <c r="K42" s="18"/>
      <c r="L42" s="18"/>
    </row>
    <row r="43" spans="1:12" ht="12.75">
      <c r="A43" s="5"/>
      <c r="B43" s="15"/>
      <c r="C43" s="16"/>
      <c r="D43" s="17"/>
      <c r="E43" s="5"/>
      <c r="F43" s="17"/>
      <c r="G43" s="18"/>
      <c r="H43" s="18"/>
      <c r="I43" s="18"/>
      <c r="J43" s="18"/>
      <c r="K43" s="18"/>
      <c r="L43" s="18"/>
    </row>
    <row r="44" spans="1:12" ht="12.75">
      <c r="A44" s="5" t="s">
        <v>18</v>
      </c>
      <c r="B44" s="15"/>
      <c r="D44" s="28"/>
      <c r="E44" s="34">
        <f>SUM(E29:E40)</f>
        <v>73000</v>
      </c>
      <c r="F44" s="17"/>
      <c r="G44" s="18"/>
      <c r="H44" s="18"/>
      <c r="I44" s="18"/>
      <c r="J44" s="18"/>
      <c r="K44" s="18"/>
      <c r="L44" s="18"/>
    </row>
    <row r="45" spans="1:12" ht="12.75">
      <c r="A45" s="5" t="s">
        <v>19</v>
      </c>
      <c r="B45" s="15"/>
      <c r="C45" s="16"/>
      <c r="D45" s="28"/>
      <c r="E45" s="34">
        <f>E44-L40</f>
        <v>63000</v>
      </c>
      <c r="F45" s="17"/>
      <c r="G45" s="18"/>
      <c r="H45" s="18"/>
      <c r="I45" s="18"/>
      <c r="J45" s="18"/>
      <c r="K45" s="18"/>
      <c r="L45" s="18"/>
    </row>
    <row r="46" spans="1:12" ht="12.75">
      <c r="A46" s="5" t="s">
        <v>20</v>
      </c>
      <c r="B46" s="15"/>
      <c r="C46" s="16"/>
      <c r="D46" s="27"/>
      <c r="E46" s="27">
        <f>E45/E44</f>
        <v>0.863013698630137</v>
      </c>
      <c r="F46" s="17"/>
      <c r="G46" s="18"/>
      <c r="H46" s="18"/>
      <c r="I46" s="18"/>
      <c r="J46" s="18"/>
      <c r="K46" s="18"/>
      <c r="L46" s="18"/>
    </row>
    <row r="47" spans="1:12" ht="12.75">
      <c r="A47" s="5" t="s">
        <v>21</v>
      </c>
      <c r="B47" s="15"/>
      <c r="C47" s="16"/>
      <c r="D47" s="27"/>
      <c r="E47" s="36">
        <f>I40/E44</f>
        <v>0</v>
      </c>
      <c r="F47" s="17"/>
      <c r="G47" s="18"/>
      <c r="H47" s="18"/>
      <c r="I47" s="18"/>
      <c r="J47" s="18"/>
      <c r="K47" s="18"/>
      <c r="L47" s="18"/>
    </row>
    <row r="48" spans="1:12" ht="12.75">
      <c r="A48" s="5" t="s">
        <v>24</v>
      </c>
      <c r="B48" s="15"/>
      <c r="C48" s="16"/>
      <c r="D48" s="27"/>
      <c r="E48" s="36">
        <f>I40/D42</f>
        <v>0</v>
      </c>
      <c r="F48" s="17"/>
      <c r="G48" s="18"/>
      <c r="H48" s="18"/>
      <c r="I48" s="18"/>
      <c r="J48" s="18"/>
      <c r="K48" s="18"/>
      <c r="L48" s="18"/>
    </row>
  </sheetData>
  <sheetProtection/>
  <mergeCells count="7">
    <mergeCell ref="A1:L1"/>
    <mergeCell ref="A2:L2"/>
    <mergeCell ref="A11:D11"/>
    <mergeCell ref="A4:D4"/>
    <mergeCell ref="F4:H4"/>
    <mergeCell ref="K11:L11"/>
    <mergeCell ref="H11:I1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J4" sqref="J4:J5"/>
    </sheetView>
  </sheetViews>
  <sheetFormatPr defaultColWidth="9.00390625" defaultRowHeight="12.75"/>
  <cols>
    <col min="1" max="13" width="9.625" style="0" customWidth="1"/>
  </cols>
  <sheetData>
    <row r="1" spans="1:13" ht="30.75">
      <c r="A1" s="104" t="str">
        <f>MODL87!A1</f>
        <v>Wimberley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23.25">
      <c r="A2" s="105" t="s">
        <v>88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1" ht="9.75" customHeight="1">
      <c r="A3" s="42"/>
      <c r="B3" s="42"/>
      <c r="C3" s="42"/>
      <c r="D3" s="42"/>
      <c r="E3" s="42"/>
      <c r="F3" s="42"/>
      <c r="G3" s="42"/>
      <c r="H3" s="42"/>
      <c r="I3" s="42"/>
      <c r="J3" s="55"/>
      <c r="K3" s="42"/>
    </row>
    <row r="4" spans="1:11" ht="12.75">
      <c r="A4" s="107" t="s">
        <v>87</v>
      </c>
      <c r="B4" s="107"/>
      <c r="C4" s="107"/>
      <c r="D4" s="107"/>
      <c r="E4" s="1"/>
      <c r="F4" s="107" t="s">
        <v>86</v>
      </c>
      <c r="G4" s="107"/>
      <c r="H4" s="107"/>
      <c r="I4" s="1"/>
      <c r="J4" s="103" t="s">
        <v>148</v>
      </c>
      <c r="K4" s="1"/>
    </row>
    <row r="5" spans="1:11" ht="15.75">
      <c r="A5" s="19" t="s">
        <v>0</v>
      </c>
      <c r="B5" s="20"/>
      <c r="C5" s="24">
        <f>MODL87!C5</f>
        <v>4000</v>
      </c>
      <c r="D5" s="61" t="s">
        <v>101</v>
      </c>
      <c r="E5" s="20"/>
      <c r="F5" s="48" t="s">
        <v>78</v>
      </c>
      <c r="G5" s="45">
        <f>MODL87!G5</f>
        <v>4</v>
      </c>
      <c r="H5" s="43" t="s">
        <v>99</v>
      </c>
      <c r="I5" s="30"/>
      <c r="J5" s="30" t="s">
        <v>149</v>
      </c>
      <c r="K5" s="31"/>
    </row>
    <row r="6" spans="1:11" ht="15.75">
      <c r="A6" s="19" t="s">
        <v>1</v>
      </c>
      <c r="B6" s="20"/>
      <c r="C6" s="24">
        <f>MODL87!C6</f>
        <v>30000</v>
      </c>
      <c r="D6" s="62" t="s">
        <v>102</v>
      </c>
      <c r="E6" s="19"/>
      <c r="F6" s="48" t="s">
        <v>79</v>
      </c>
      <c r="G6" s="46">
        <f>MODL87!G6</f>
        <v>50</v>
      </c>
      <c r="H6" s="43" t="s">
        <v>100</v>
      </c>
      <c r="I6" s="20"/>
      <c r="J6" s="33"/>
      <c r="K6" s="33"/>
    </row>
    <row r="7" spans="1:11" ht="15.75">
      <c r="A7" s="19" t="s">
        <v>93</v>
      </c>
      <c r="B7" s="20"/>
      <c r="C7" s="57">
        <f>MODL87!C7</f>
        <v>4000</v>
      </c>
      <c r="D7" s="62" t="s">
        <v>102</v>
      </c>
      <c r="E7" s="4"/>
      <c r="F7" s="32"/>
      <c r="G7" s="29"/>
      <c r="H7" s="43"/>
      <c r="I7" s="20"/>
      <c r="J7" s="33"/>
      <c r="K7" s="33"/>
    </row>
    <row r="8" spans="1:11" ht="15.75">
      <c r="A8" s="4" t="s">
        <v>94</v>
      </c>
      <c r="B8" s="20"/>
      <c r="C8" s="57"/>
      <c r="D8" s="47">
        <f>MODL87!D8</f>
        <v>1</v>
      </c>
      <c r="E8" s="4"/>
      <c r="F8" s="60" t="s">
        <v>95</v>
      </c>
      <c r="G8" s="60"/>
      <c r="H8" s="58">
        <f>MODL87!K9</f>
        <v>0</v>
      </c>
      <c r="I8" s="43" t="s">
        <v>101</v>
      </c>
      <c r="J8" s="33"/>
      <c r="K8" s="33"/>
    </row>
    <row r="9" spans="1:11" ht="15.75">
      <c r="A9" s="4"/>
      <c r="B9" s="20"/>
      <c r="C9" s="57"/>
      <c r="D9" s="22"/>
      <c r="E9" s="4"/>
      <c r="F9" s="110" t="s">
        <v>136</v>
      </c>
      <c r="G9" s="110"/>
      <c r="H9" s="77">
        <f>MODL87!K8</f>
        <v>0</v>
      </c>
      <c r="I9" s="71" t="s">
        <v>135</v>
      </c>
      <c r="K9" s="33"/>
    </row>
    <row r="10" spans="1:11" ht="15.75">
      <c r="A10" s="106" t="s">
        <v>98</v>
      </c>
      <c r="B10" s="106"/>
      <c r="C10" s="106"/>
      <c r="D10" s="106"/>
      <c r="E10" s="19"/>
      <c r="F10" s="35" t="s">
        <v>92</v>
      </c>
      <c r="G10" s="29"/>
      <c r="H10" s="108" t="s">
        <v>96</v>
      </c>
      <c r="I10" s="108"/>
      <c r="J10" s="60"/>
      <c r="K10" s="60"/>
    </row>
    <row r="11" spans="1:11" ht="12.75">
      <c r="A11" s="4" t="s">
        <v>28</v>
      </c>
      <c r="B11" s="5"/>
      <c r="C11" s="25">
        <f>$G$5*$G$6</f>
        <v>200</v>
      </c>
      <c r="D11" s="33" t="s">
        <v>17</v>
      </c>
      <c r="E11" s="6"/>
      <c r="F11" s="33">
        <v>31</v>
      </c>
      <c r="G11" s="3"/>
      <c r="H11" s="64">
        <f>MODL87!H12</f>
        <v>0</v>
      </c>
      <c r="I11" s="3" t="s">
        <v>97</v>
      </c>
      <c r="J11" s="59"/>
      <c r="K11" s="23"/>
    </row>
    <row r="12" spans="1:11" ht="12.75">
      <c r="A12" s="14" t="s">
        <v>29</v>
      </c>
      <c r="B12" s="5"/>
      <c r="C12" s="25">
        <f aca="true" t="shared" si="0" ref="C12:C22">$G$5*$G$6</f>
        <v>200</v>
      </c>
      <c r="D12" s="33" t="s">
        <v>17</v>
      </c>
      <c r="E12" s="6"/>
      <c r="F12" s="33">
        <v>28</v>
      </c>
      <c r="G12" s="9"/>
      <c r="H12" s="64">
        <f>MODL87!H13</f>
        <v>0</v>
      </c>
      <c r="I12" s="3" t="s">
        <v>97</v>
      </c>
      <c r="J12" s="59"/>
      <c r="K12" s="23"/>
    </row>
    <row r="13" spans="1:11" ht="12.75">
      <c r="A13" s="14" t="s">
        <v>30</v>
      </c>
      <c r="B13" s="5"/>
      <c r="C13" s="25">
        <f t="shared" si="0"/>
        <v>200</v>
      </c>
      <c r="D13" s="33" t="s">
        <v>17</v>
      </c>
      <c r="E13" s="6"/>
      <c r="F13" s="33">
        <v>31</v>
      </c>
      <c r="G13" s="9"/>
      <c r="H13" s="64">
        <f>MODL87!H14</f>
        <v>0.2</v>
      </c>
      <c r="I13" s="3" t="s">
        <v>97</v>
      </c>
      <c r="J13" s="59"/>
      <c r="K13" s="23"/>
    </row>
    <row r="14" spans="1:11" ht="12.75">
      <c r="A14" s="14" t="s">
        <v>31</v>
      </c>
      <c r="B14" s="5"/>
      <c r="C14" s="25">
        <f t="shared" si="0"/>
        <v>200</v>
      </c>
      <c r="D14" s="33" t="s">
        <v>17</v>
      </c>
      <c r="E14" s="6"/>
      <c r="F14" s="33">
        <v>30</v>
      </c>
      <c r="G14" s="9"/>
      <c r="H14" s="64">
        <f>MODL87!H15</f>
        <v>0.5</v>
      </c>
      <c r="I14" s="3" t="s">
        <v>97</v>
      </c>
      <c r="J14" s="59"/>
      <c r="K14" s="23"/>
    </row>
    <row r="15" spans="1:11" ht="12.75">
      <c r="A15" s="14" t="s">
        <v>2</v>
      </c>
      <c r="B15" s="5"/>
      <c r="C15" s="25">
        <f t="shared" si="0"/>
        <v>200</v>
      </c>
      <c r="D15" s="33" t="s">
        <v>17</v>
      </c>
      <c r="E15" s="6"/>
      <c r="F15" s="33">
        <v>31</v>
      </c>
      <c r="G15" s="9"/>
      <c r="H15" s="64">
        <f>MODL87!H16</f>
        <v>0.75</v>
      </c>
      <c r="I15" s="3" t="s">
        <v>97</v>
      </c>
      <c r="J15" s="59"/>
      <c r="K15" s="23"/>
    </row>
    <row r="16" spans="1:11" ht="12.75">
      <c r="A16" s="14" t="s">
        <v>32</v>
      </c>
      <c r="B16" s="5"/>
      <c r="C16" s="25">
        <f t="shared" si="0"/>
        <v>200</v>
      </c>
      <c r="D16" s="33" t="s">
        <v>17</v>
      </c>
      <c r="E16" s="6"/>
      <c r="F16" s="33">
        <v>30</v>
      </c>
      <c r="G16" s="9"/>
      <c r="H16" s="64">
        <f>MODL87!H17</f>
        <v>1</v>
      </c>
      <c r="I16" s="3" t="s">
        <v>97</v>
      </c>
      <c r="J16" s="59"/>
      <c r="K16" s="23"/>
    </row>
    <row r="17" spans="1:11" ht="12.75">
      <c r="A17" s="14" t="s">
        <v>33</v>
      </c>
      <c r="B17" s="5"/>
      <c r="C17" s="25">
        <f t="shared" si="0"/>
        <v>200</v>
      </c>
      <c r="D17" s="33" t="s">
        <v>17</v>
      </c>
      <c r="E17" s="6"/>
      <c r="F17" s="33">
        <v>31</v>
      </c>
      <c r="G17" s="9"/>
      <c r="H17" s="64">
        <f>MODL87!H18</f>
        <v>1</v>
      </c>
      <c r="I17" s="3" t="s">
        <v>97</v>
      </c>
      <c r="J17" s="59"/>
      <c r="K17" s="23"/>
    </row>
    <row r="18" spans="1:11" ht="12.75">
      <c r="A18" s="14" t="s">
        <v>34</v>
      </c>
      <c r="B18" s="5"/>
      <c r="C18" s="25">
        <f t="shared" si="0"/>
        <v>200</v>
      </c>
      <c r="D18" s="33" t="s">
        <v>17</v>
      </c>
      <c r="E18" s="6"/>
      <c r="F18" s="33">
        <v>31</v>
      </c>
      <c r="G18" s="9"/>
      <c r="H18" s="64">
        <f>MODL87!H19</f>
        <v>1</v>
      </c>
      <c r="I18" s="3" t="s">
        <v>97</v>
      </c>
      <c r="J18" s="59"/>
      <c r="K18" s="23"/>
    </row>
    <row r="19" spans="1:11" ht="12.75">
      <c r="A19" s="14" t="s">
        <v>35</v>
      </c>
      <c r="B19" s="5"/>
      <c r="C19" s="25">
        <f t="shared" si="0"/>
        <v>200</v>
      </c>
      <c r="D19" s="33" t="s">
        <v>17</v>
      </c>
      <c r="E19" s="9"/>
      <c r="F19" s="33">
        <v>30</v>
      </c>
      <c r="G19" s="9"/>
      <c r="H19" s="64">
        <f>MODL87!H20</f>
        <v>0.75</v>
      </c>
      <c r="I19" s="3" t="s">
        <v>97</v>
      </c>
      <c r="J19" s="59"/>
      <c r="K19" s="23"/>
    </row>
    <row r="20" spans="1:11" ht="12.75">
      <c r="A20" s="14" t="s">
        <v>36</v>
      </c>
      <c r="B20" s="5"/>
      <c r="C20" s="25">
        <f t="shared" si="0"/>
        <v>200</v>
      </c>
      <c r="D20" s="33" t="s">
        <v>17</v>
      </c>
      <c r="E20" s="9"/>
      <c r="F20" s="33">
        <v>31</v>
      </c>
      <c r="G20" s="9"/>
      <c r="H20" s="64">
        <f>MODL87!H21</f>
        <v>0.5</v>
      </c>
      <c r="I20" s="3" t="s">
        <v>97</v>
      </c>
      <c r="J20" s="59"/>
      <c r="K20" s="23"/>
    </row>
    <row r="21" spans="1:11" ht="12.75">
      <c r="A21" s="14" t="s">
        <v>37</v>
      </c>
      <c r="B21" s="5"/>
      <c r="C21" s="25">
        <f t="shared" si="0"/>
        <v>200</v>
      </c>
      <c r="D21" s="33" t="s">
        <v>17</v>
      </c>
      <c r="E21" s="9"/>
      <c r="F21" s="33">
        <v>30</v>
      </c>
      <c r="G21" s="9"/>
      <c r="H21" s="64">
        <f>MODL87!H22</f>
        <v>0.2</v>
      </c>
      <c r="I21" s="3" t="s">
        <v>97</v>
      </c>
      <c r="J21" s="59"/>
      <c r="K21" s="23"/>
    </row>
    <row r="22" spans="1:11" ht="12.75">
      <c r="A22" s="14" t="s">
        <v>38</v>
      </c>
      <c r="B22" s="5"/>
      <c r="C22" s="25">
        <f t="shared" si="0"/>
        <v>200</v>
      </c>
      <c r="D22" s="33" t="s">
        <v>17</v>
      </c>
      <c r="E22" s="9"/>
      <c r="F22" s="33">
        <v>31</v>
      </c>
      <c r="G22" s="9"/>
      <c r="H22" s="64">
        <f>MODL87!H23</f>
        <v>0</v>
      </c>
      <c r="I22" s="3" t="s">
        <v>97</v>
      </c>
      <c r="J22" s="59"/>
      <c r="K22" s="23"/>
    </row>
    <row r="23" spans="1:11" ht="12.75">
      <c r="A23" s="2"/>
      <c r="B23" s="7"/>
      <c r="C23" s="7"/>
      <c r="D23" s="7"/>
      <c r="E23" s="7"/>
      <c r="F23" s="8"/>
      <c r="G23" s="7"/>
      <c r="H23" s="9"/>
      <c r="I23" s="9"/>
      <c r="J23" s="9"/>
      <c r="K23" s="9"/>
    </row>
    <row r="24" spans="1:13" ht="15.75">
      <c r="A24" s="110" t="s">
        <v>80</v>
      </c>
      <c r="B24" s="110"/>
      <c r="C24" s="110"/>
      <c r="D24" s="21">
        <v>1987</v>
      </c>
      <c r="E24" s="21">
        <v>1988</v>
      </c>
      <c r="F24" s="22">
        <v>1989</v>
      </c>
      <c r="G24" s="21">
        <v>1990</v>
      </c>
      <c r="H24" s="21">
        <v>1991</v>
      </c>
      <c r="I24" s="21">
        <v>1992</v>
      </c>
      <c r="J24" s="21">
        <v>1993</v>
      </c>
      <c r="K24" s="21">
        <v>1994</v>
      </c>
      <c r="L24" s="21">
        <v>1995</v>
      </c>
      <c r="M24" s="21">
        <v>1996</v>
      </c>
    </row>
    <row r="26" spans="1:13" ht="12.75">
      <c r="A26" s="3" t="s">
        <v>83</v>
      </c>
      <c r="D26" s="54">
        <f>MODL87!B42</f>
        <v>47.190000000000005</v>
      </c>
      <c r="E26" s="54">
        <f>MODL88!B42</f>
        <v>24.469999999999995</v>
      </c>
      <c r="F26" s="54">
        <f>MODL89!B42</f>
        <v>29.740000000000002</v>
      </c>
      <c r="G26" s="54">
        <f>MODL90!B42</f>
        <v>33.76</v>
      </c>
      <c r="H26" s="54">
        <f>MODL91!B42</f>
        <v>57.430000000000014</v>
      </c>
      <c r="I26" s="54">
        <f>MODL92!B42</f>
        <v>45.2</v>
      </c>
      <c r="J26" s="54">
        <f>MODL93!B42</f>
        <v>26.800000000000004</v>
      </c>
      <c r="K26" s="54">
        <f>MODL94!B42</f>
        <v>42.220000000000006</v>
      </c>
      <c r="L26" s="54">
        <f>MODL95!B42</f>
        <v>36.419999999999995</v>
      </c>
      <c r="M26" s="54">
        <f>MODL96!B42</f>
        <v>30.549999999999997</v>
      </c>
    </row>
    <row r="27" spans="1:13" ht="12.75">
      <c r="A27" s="3" t="s">
        <v>84</v>
      </c>
      <c r="B27" s="3"/>
      <c r="C27" s="3"/>
      <c r="D27" s="52">
        <f>MODL87!L40</f>
        <v>0</v>
      </c>
      <c r="E27" s="52">
        <f>MODL88!L40</f>
        <v>0</v>
      </c>
      <c r="F27" s="52">
        <f>MODL89!L40</f>
        <v>0</v>
      </c>
      <c r="G27" s="52">
        <f>MODL90!L40</f>
        <v>0</v>
      </c>
      <c r="H27" s="52">
        <f>MODL91!L40</f>
        <v>0</v>
      </c>
      <c r="I27" s="52">
        <f>MODL92!L40</f>
        <v>0</v>
      </c>
      <c r="J27" s="52">
        <f>MODL93!L40</f>
        <v>0</v>
      </c>
      <c r="K27" s="52">
        <f>MODL94!L40</f>
        <v>0</v>
      </c>
      <c r="L27" s="52">
        <f>MODL95!L40</f>
        <v>0</v>
      </c>
      <c r="M27" s="52">
        <f>MODL96!L40</f>
        <v>0</v>
      </c>
    </row>
    <row r="28" spans="1:13" ht="12.75">
      <c r="A28" s="3" t="s">
        <v>81</v>
      </c>
      <c r="B28" s="3"/>
      <c r="C28" s="3"/>
      <c r="D28" s="50">
        <f>MODL87!E46</f>
        <v>1</v>
      </c>
      <c r="E28" s="50">
        <f>MODL88!E46</f>
        <v>1</v>
      </c>
      <c r="F28" s="50">
        <f>MODL89!E46</f>
        <v>1</v>
      </c>
      <c r="G28" s="50">
        <f>MODL90!E46</f>
        <v>1</v>
      </c>
      <c r="H28" s="50">
        <f>MODL91!E46</f>
        <v>1</v>
      </c>
      <c r="I28" s="50">
        <f>MODL92!E46</f>
        <v>1</v>
      </c>
      <c r="J28" s="50">
        <f>MODL93!E46</f>
        <v>1</v>
      </c>
      <c r="K28" s="50">
        <f>MODL94!E46</f>
        <v>1</v>
      </c>
      <c r="L28" s="50">
        <f>MODL95!E46</f>
        <v>1</v>
      </c>
      <c r="M28" s="50">
        <f>MODL96!E46</f>
        <v>1</v>
      </c>
    </row>
    <row r="29" spans="1:13" ht="12.75">
      <c r="A29" s="3" t="s">
        <v>85</v>
      </c>
      <c r="B29" s="3"/>
      <c r="C29" s="3"/>
      <c r="D29" s="52">
        <f>MODL87!I40</f>
        <v>26992</v>
      </c>
      <c r="E29" s="52">
        <f>MODL88!I40</f>
        <v>0</v>
      </c>
      <c r="F29" s="52">
        <f>MODL89!I40</f>
        <v>0</v>
      </c>
      <c r="G29" s="52">
        <f>MODL90!I40</f>
        <v>0</v>
      </c>
      <c r="H29" s="52">
        <f>MODL91!I40</f>
        <v>53656</v>
      </c>
      <c r="I29" s="52">
        <f>MODL92!I40</f>
        <v>29944</v>
      </c>
      <c r="J29" s="52">
        <f>MODL93!I40</f>
        <v>11744</v>
      </c>
      <c r="K29" s="52">
        <f>MODL94!I40</f>
        <v>7128</v>
      </c>
      <c r="L29" s="52">
        <f>MODL95!I40</f>
        <v>19120</v>
      </c>
      <c r="M29" s="52">
        <f>MODL96!I40</f>
        <v>0</v>
      </c>
    </row>
    <row r="30" spans="1:13" ht="12.75">
      <c r="A30" s="3" t="s">
        <v>82</v>
      </c>
      <c r="B30" s="3"/>
      <c r="C30" s="3"/>
      <c r="D30" s="53">
        <f>MODL87!E48</f>
        <v>0.23832732923642014</v>
      </c>
      <c r="E30" s="53">
        <f>MODL88!E48</f>
        <v>0</v>
      </c>
      <c r="F30" s="53">
        <f>MODL89!E48</f>
        <v>0</v>
      </c>
      <c r="G30" s="53">
        <f>MODL90!E48</f>
        <v>0</v>
      </c>
      <c r="H30" s="53">
        <f>MODL91!E48</f>
        <v>0.3892855069940217</v>
      </c>
      <c r="I30" s="53">
        <f>MODL92!E48</f>
        <v>0.2760324483775811</v>
      </c>
      <c r="J30" s="53">
        <f>MODL93!E48</f>
        <v>0.18258706467661692</v>
      </c>
      <c r="K30" s="53">
        <f>MODL94!E48</f>
        <v>0.07034580767408811</v>
      </c>
      <c r="L30" s="53">
        <f>MODL95!E48</f>
        <v>0.21874427969979865</v>
      </c>
      <c r="M30" s="53">
        <f>MODL96!E48</f>
        <v>0</v>
      </c>
    </row>
    <row r="32" spans="1:13" ht="15.75">
      <c r="A32" s="110" t="s">
        <v>80</v>
      </c>
      <c r="B32" s="110"/>
      <c r="C32" s="110"/>
      <c r="D32" s="21">
        <v>1997</v>
      </c>
      <c r="E32" s="21">
        <v>1998</v>
      </c>
      <c r="F32" s="21">
        <v>1999</v>
      </c>
      <c r="G32" s="21">
        <v>2000</v>
      </c>
      <c r="H32" s="21">
        <v>2001</v>
      </c>
      <c r="I32" s="21">
        <v>2002</v>
      </c>
      <c r="J32" s="21">
        <v>2003</v>
      </c>
      <c r="K32" s="21">
        <v>2004</v>
      </c>
      <c r="L32" s="21">
        <v>2005</v>
      </c>
      <c r="M32" s="21">
        <v>2006</v>
      </c>
    </row>
    <row r="34" spans="1:13" ht="12.75">
      <c r="A34" s="3" t="s">
        <v>83</v>
      </c>
      <c r="D34" s="54">
        <f>MODL97!B42</f>
        <v>53.15</v>
      </c>
      <c r="E34" s="54">
        <f>MODL98!B42</f>
        <v>52.28</v>
      </c>
      <c r="F34" s="54">
        <f>MODL99!B42</f>
        <v>17.109999999999996</v>
      </c>
      <c r="G34" s="54">
        <f>MODL00!B42</f>
        <v>41.67999999999999</v>
      </c>
      <c r="H34" s="54">
        <f>MODL01!B42</f>
        <v>41.190000000000005</v>
      </c>
      <c r="I34" s="54">
        <f>MODL02!B42</f>
        <v>47.300000000000004</v>
      </c>
      <c r="J34" s="54">
        <f>MODL03!B42</f>
        <v>23.380000000000003</v>
      </c>
      <c r="K34" s="54">
        <f>MODL04!B42</f>
        <v>56.22</v>
      </c>
      <c r="L34" s="54">
        <f>MODL05!B42</f>
        <v>23.959999999999997</v>
      </c>
      <c r="M34" s="54">
        <f>MODL06!B42</f>
        <v>24.849999999999998</v>
      </c>
    </row>
    <row r="35" spans="1:13" ht="12.75">
      <c r="A35" s="3" t="s">
        <v>84</v>
      </c>
      <c r="D35" s="52">
        <f>MODL97!L40</f>
        <v>0</v>
      </c>
      <c r="E35" s="52">
        <f>MODL98!L40</f>
        <v>0</v>
      </c>
      <c r="F35" s="52">
        <f>MODL99!L40</f>
        <v>6000</v>
      </c>
      <c r="G35" s="52">
        <f>MODL00!L40</f>
        <v>6000</v>
      </c>
      <c r="H35" s="52">
        <f>MODL01!L40</f>
        <v>0</v>
      </c>
      <c r="I35" s="52">
        <f>MODL02!L40</f>
        <v>0</v>
      </c>
      <c r="J35" s="52">
        <f>MODL03!L40</f>
        <v>0</v>
      </c>
      <c r="K35" s="52">
        <f>MODL04!L40</f>
        <v>0</v>
      </c>
      <c r="L35" s="52">
        <f>MODL05!L40</f>
        <v>0</v>
      </c>
      <c r="M35" s="51">
        <f>MODL06!L40</f>
        <v>10000</v>
      </c>
    </row>
    <row r="36" spans="1:13" ht="12.75">
      <c r="A36" s="3" t="s">
        <v>81</v>
      </c>
      <c r="D36" s="53">
        <f>MODL97!E46</f>
        <v>1</v>
      </c>
      <c r="E36" s="53">
        <f>MODL98!E46</f>
        <v>1</v>
      </c>
      <c r="F36" s="53">
        <f>MODL99!E46</f>
        <v>0.9178082191780822</v>
      </c>
      <c r="G36" s="53">
        <f>MODL00!E46</f>
        <v>0.9180327868852459</v>
      </c>
      <c r="H36" s="53">
        <f>MODL01!E46</f>
        <v>1</v>
      </c>
      <c r="I36" s="53">
        <f>MODL02!E46</f>
        <v>1</v>
      </c>
      <c r="J36" s="53">
        <f>MODL03!E46</f>
        <v>1</v>
      </c>
      <c r="K36" s="53">
        <f>MODL04!E46</f>
        <v>1</v>
      </c>
      <c r="L36" s="53">
        <f>MODL05!E46</f>
        <v>1</v>
      </c>
      <c r="M36" s="53">
        <f>MODL06!E46</f>
        <v>0.863013698630137</v>
      </c>
    </row>
    <row r="37" spans="1:13" ht="12.75">
      <c r="A37" s="3" t="s">
        <v>85</v>
      </c>
      <c r="D37" s="52">
        <f>MODL97!I40</f>
        <v>49968</v>
      </c>
      <c r="E37" s="52">
        <f>MODL98!I40</f>
        <v>56391.99999999999</v>
      </c>
      <c r="F37" s="52">
        <f>MODL99!I40</f>
        <v>0</v>
      </c>
      <c r="G37" s="52">
        <f>MODL00!I40</f>
        <v>2976</v>
      </c>
      <c r="H37" s="52">
        <f>MODL01!I40</f>
        <v>23896</v>
      </c>
      <c r="I37" s="52">
        <f>MODL02!I40</f>
        <v>40520</v>
      </c>
      <c r="J37" s="52">
        <f>MODL03!I40</f>
        <v>3632</v>
      </c>
      <c r="K37" s="52">
        <f>MODL04!I40</f>
        <v>47072</v>
      </c>
      <c r="L37" s="51">
        <f>MODL05!I40</f>
        <v>0</v>
      </c>
      <c r="M37" s="51">
        <f>MODL06!I40</f>
        <v>0</v>
      </c>
    </row>
    <row r="38" spans="1:13" ht="12.75">
      <c r="A38" s="3" t="s">
        <v>82</v>
      </c>
      <c r="D38" s="53">
        <f>MODL97!E48</f>
        <v>0.39172154280338667</v>
      </c>
      <c r="E38" s="53">
        <f>MODL98!E48</f>
        <v>0.44943891864320323</v>
      </c>
      <c r="F38" s="53">
        <f>MODL99!E48</f>
        <v>0</v>
      </c>
      <c r="G38" s="53">
        <f>MODL00!E48</f>
        <v>0.029750479846449136</v>
      </c>
      <c r="H38" s="53">
        <f>MODL01!E48</f>
        <v>0.24172533786517764</v>
      </c>
      <c r="I38" s="53">
        <f>MODL02!E48</f>
        <v>0.3569415081042988</v>
      </c>
      <c r="J38" s="53">
        <f>MODL03!E48</f>
        <v>0.0647276874821785</v>
      </c>
      <c r="K38" s="53">
        <f>MODL04!E48</f>
        <v>0.3488675441717064</v>
      </c>
      <c r="L38" s="53">
        <f>MODL05!E48</f>
        <v>0</v>
      </c>
      <c r="M38" s="53">
        <f>MODL06!E48</f>
        <v>0</v>
      </c>
    </row>
    <row r="40" spans="1:6" ht="15.75">
      <c r="A40" s="3" t="s">
        <v>89</v>
      </c>
      <c r="E40" s="81">
        <f>D27+E27+F27+G27+H27+I27+J27+K27+L27+M27+D35+E35+F35+G35+H35+I35+J35+K35+L35+M35</f>
        <v>22000</v>
      </c>
      <c r="F40" s="80" t="s">
        <v>102</v>
      </c>
    </row>
    <row r="41" spans="1:6" ht="15.75">
      <c r="A41" s="78" t="s">
        <v>109</v>
      </c>
      <c r="E41" s="81">
        <f>MAX(D27,E27,F27,G27,H27,I27,J27,K27,L27,M27,D35,E35,F35,G35,H35,I35,J35,K35,L35,M35)</f>
        <v>10000</v>
      </c>
      <c r="F41" s="80" t="s">
        <v>102</v>
      </c>
    </row>
    <row r="42" spans="1:6" ht="15.75">
      <c r="A42" s="78" t="s">
        <v>107</v>
      </c>
      <c r="E42" s="81">
        <f>IF(D27&gt;0,1,0)+IF(E27&gt;0,1,0)+IF(F27&gt;0,1,0)+IF(G27&gt;0,1,0)+IF(H27&gt;0,1,0)+IF(I27&gt;0,1,0)+IF(J27&gt;0,1,0)+IF(K27&gt;0,1,0)+IF(L27&gt;0,1,0)+IF(M27&gt;0,1,0)+IF(D35&gt;0,1,0)+IF(E35&gt;0,1,0)+IF(F35&gt;0,1,0)+IF(G35&gt;0,1,0)+IF(H35&gt;0,1,0)+IF(I35&gt;0,1,0)+IF(J35&gt;0,1,0)+IF(K35&gt;0,1,0)+IF(L35&gt;0,1,0)+IF(M35&gt;0,1,0)</f>
        <v>3</v>
      </c>
      <c r="F42" s="80"/>
    </row>
    <row r="43" spans="1:6" ht="15.75">
      <c r="A43" s="3"/>
      <c r="E43" s="81"/>
      <c r="F43" s="79"/>
    </row>
    <row r="44" spans="1:6" ht="15.75">
      <c r="A44" s="3" t="s">
        <v>90</v>
      </c>
      <c r="E44" s="81">
        <f>D29+E29+F29+G29+H29+I29+J29+K29+L29+M29+D37+E37+F37+G37+H37+I37+J37+K37+L37+M37</f>
        <v>373040</v>
      </c>
      <c r="F44" s="80" t="s">
        <v>102</v>
      </c>
    </row>
    <row r="45" spans="1:6" ht="15.75">
      <c r="A45" s="78" t="s">
        <v>108</v>
      </c>
      <c r="E45" s="81">
        <f>MAX(D29,E29,F29,G29,H29,I29,J29,K29,L29,M29,D37,E37,F37,G37,H37,I37,J37,K37,L37,M37)</f>
        <v>56391.99999999999</v>
      </c>
      <c r="F45" s="80" t="s">
        <v>102</v>
      </c>
    </row>
  </sheetData>
  <sheetProtection/>
  <mergeCells count="9">
    <mergeCell ref="A1:M1"/>
    <mergeCell ref="A2:M2"/>
    <mergeCell ref="A10:D10"/>
    <mergeCell ref="A24:C24"/>
    <mergeCell ref="A32:C32"/>
    <mergeCell ref="F4:H4"/>
    <mergeCell ref="A4:D4"/>
    <mergeCell ref="H10:I10"/>
    <mergeCell ref="F9:G9"/>
  </mergeCells>
  <printOptions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K253"/>
  <sheetViews>
    <sheetView zoomScalePageLayoutView="0" workbookViewId="0" topLeftCell="A1">
      <selection activeCell="A1" sqref="A1:AK1"/>
    </sheetView>
  </sheetViews>
  <sheetFormatPr defaultColWidth="9.00390625" defaultRowHeight="12.75"/>
  <cols>
    <col min="1" max="1" width="5.625" style="0" customWidth="1"/>
    <col min="2" max="2" width="1.625" style="0" customWidth="1"/>
    <col min="3" max="3" width="7.625" style="0" customWidth="1"/>
    <col min="4" max="4" width="1.625" style="0" customWidth="1"/>
    <col min="5" max="5" width="7.625" style="0" customWidth="1"/>
    <col min="6" max="6" width="1.625" style="0" customWidth="1"/>
    <col min="7" max="7" width="7.625" style="0" customWidth="1"/>
    <col min="8" max="8" width="1.625" style="0" customWidth="1"/>
    <col min="9" max="9" width="7.625" style="0" customWidth="1"/>
    <col min="10" max="10" width="1.625" style="0" customWidth="1"/>
    <col min="11" max="11" width="7.625" style="0" customWidth="1"/>
    <col min="12" max="12" width="1.625" style="0" customWidth="1"/>
    <col min="13" max="13" width="7.625" style="0" customWidth="1"/>
    <col min="14" max="14" width="1.625" style="0" customWidth="1"/>
    <col min="15" max="15" width="7.625" style="0" customWidth="1"/>
    <col min="16" max="16" width="1.625" style="0" customWidth="1"/>
    <col min="17" max="17" width="7.625" style="0" customWidth="1"/>
    <col min="18" max="18" width="1.625" style="0" customWidth="1"/>
    <col min="19" max="19" width="7.625" style="0" customWidth="1"/>
    <col min="20" max="20" width="1.625" style="0" customWidth="1"/>
    <col min="21" max="21" width="7.625" style="0" customWidth="1"/>
    <col min="22" max="22" width="1.625" style="0" customWidth="1"/>
    <col min="23" max="23" width="7.625" style="0" customWidth="1"/>
    <col min="24" max="24" width="1.625" style="0" customWidth="1"/>
    <col min="25" max="25" width="7.625" style="0" customWidth="1"/>
    <col min="26" max="26" width="1.625" style="0" customWidth="1"/>
    <col min="27" max="27" width="7.625" style="0" customWidth="1"/>
    <col min="28" max="28" width="1.625" style="0" customWidth="1"/>
    <col min="29" max="29" width="7.625" style="0" customWidth="1"/>
    <col min="30" max="30" width="1.625" style="0" customWidth="1"/>
    <col min="31" max="31" width="7.625" style="0" customWidth="1"/>
    <col min="32" max="32" width="1.625" style="0" customWidth="1"/>
    <col min="33" max="33" width="7.625" style="0" customWidth="1"/>
    <col min="34" max="34" width="1.625" style="0" customWidth="1"/>
    <col min="35" max="35" width="7.625" style="0" customWidth="1"/>
    <col min="36" max="36" width="1.625" style="0" customWidth="1"/>
    <col min="37" max="37" width="7.625" style="0" customWidth="1"/>
  </cols>
  <sheetData>
    <row r="1" spans="1:37" ht="30.75">
      <c r="A1" s="104" t="str">
        <f>MODL87!A1</f>
        <v>Wimberley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ht="23.25">
      <c r="A2" s="111" t="s">
        <v>111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</row>
    <row r="3" spans="16:22" ht="12.75">
      <c r="P3" s="113" t="s">
        <v>146</v>
      </c>
      <c r="Q3" s="113"/>
      <c r="R3" s="113"/>
      <c r="S3" s="113"/>
      <c r="T3" s="113"/>
      <c r="U3" s="113"/>
      <c r="V3" s="113"/>
    </row>
    <row r="4" spans="1:37" ht="15.75">
      <c r="A4" s="82"/>
      <c r="B4" s="82"/>
      <c r="C4" s="82" t="s">
        <v>112</v>
      </c>
      <c r="D4" s="82"/>
      <c r="E4" s="82"/>
      <c r="F4" s="82"/>
      <c r="G4" s="82"/>
      <c r="H4" s="82"/>
      <c r="I4" s="84">
        <f>MIN(G16:G253)</f>
        <v>0.62</v>
      </c>
      <c r="J4" s="83"/>
      <c r="K4" s="82" t="s">
        <v>113</v>
      </c>
      <c r="L4" s="83"/>
      <c r="M4" s="78" t="s">
        <v>137</v>
      </c>
      <c r="N4" s="78"/>
      <c r="O4" s="102">
        <v>2</v>
      </c>
      <c r="P4" s="101" t="s">
        <v>139</v>
      </c>
      <c r="Q4" s="78" t="s">
        <v>140</v>
      </c>
      <c r="R4" s="99"/>
      <c r="S4" s="78"/>
      <c r="T4" s="78"/>
      <c r="U4" s="94">
        <f>I4*O4</f>
        <v>1.24</v>
      </c>
      <c r="V4" s="99"/>
      <c r="W4" s="99" t="s">
        <v>113</v>
      </c>
      <c r="Z4" s="78"/>
      <c r="AA4" s="101" t="s">
        <v>143</v>
      </c>
      <c r="AB4" s="78"/>
      <c r="AC4" s="78"/>
      <c r="AD4" s="78"/>
      <c r="AE4" s="77">
        <f>O4</f>
        <v>2</v>
      </c>
      <c r="AF4" s="78" t="s">
        <v>139</v>
      </c>
      <c r="AG4" s="78" t="s">
        <v>138</v>
      </c>
      <c r="AH4" s="101"/>
      <c r="AI4" s="78"/>
      <c r="AJ4" s="101"/>
      <c r="AK4" s="100">
        <f>SUM(M16:M253)</f>
        <v>3</v>
      </c>
    </row>
    <row r="5" spans="1:37" ht="15.75">
      <c r="A5" s="82"/>
      <c r="B5" s="82"/>
      <c r="C5" s="82" t="s">
        <v>114</v>
      </c>
      <c r="D5" s="82"/>
      <c r="E5" s="82"/>
      <c r="F5" s="82"/>
      <c r="G5" s="82"/>
      <c r="H5" s="82"/>
      <c r="I5" s="84">
        <f>MIN(O19:O253)</f>
        <v>4.75</v>
      </c>
      <c r="J5" s="84"/>
      <c r="K5" s="82" t="s">
        <v>113</v>
      </c>
      <c r="L5" s="84"/>
      <c r="M5" s="78" t="s">
        <v>137</v>
      </c>
      <c r="N5" s="78"/>
      <c r="O5" s="102">
        <v>1.5</v>
      </c>
      <c r="P5" s="101" t="s">
        <v>139</v>
      </c>
      <c r="Q5" s="78" t="s">
        <v>141</v>
      </c>
      <c r="R5" s="99"/>
      <c r="S5" s="78"/>
      <c r="T5" s="78"/>
      <c r="U5" s="94">
        <f>I5*O5</f>
        <v>7.125</v>
      </c>
      <c r="V5" s="99"/>
      <c r="W5" s="99" t="s">
        <v>113</v>
      </c>
      <c r="Z5" s="78"/>
      <c r="AA5" s="101" t="s">
        <v>143</v>
      </c>
      <c r="AB5" s="78"/>
      <c r="AC5" s="78"/>
      <c r="AD5" s="78"/>
      <c r="AE5" s="77">
        <f>O5</f>
        <v>1.5</v>
      </c>
      <c r="AF5" s="78" t="s">
        <v>139</v>
      </c>
      <c r="AG5" s="78" t="s">
        <v>141</v>
      </c>
      <c r="AH5" s="101"/>
      <c r="AI5" s="78"/>
      <c r="AJ5" s="101"/>
      <c r="AK5" s="100">
        <f>SUM(U19:U253)</f>
        <v>6</v>
      </c>
    </row>
    <row r="6" spans="1:37" ht="15.75">
      <c r="A6" s="82"/>
      <c r="B6" s="82"/>
      <c r="C6" s="82" t="s">
        <v>115</v>
      </c>
      <c r="D6" s="82"/>
      <c r="E6" s="82"/>
      <c r="F6" s="82"/>
      <c r="G6" s="82"/>
      <c r="H6" s="82"/>
      <c r="I6" s="84">
        <f>MIN(W25:W253)</f>
        <v>17.109999999999996</v>
      </c>
      <c r="J6" s="84"/>
      <c r="K6" s="82" t="s">
        <v>113</v>
      </c>
      <c r="L6" s="84"/>
      <c r="M6" s="78" t="s">
        <v>137</v>
      </c>
      <c r="N6" s="78"/>
      <c r="O6" s="102">
        <v>1.25</v>
      </c>
      <c r="P6" s="101" t="s">
        <v>139</v>
      </c>
      <c r="Q6" s="78" t="s">
        <v>142</v>
      </c>
      <c r="R6" s="99"/>
      <c r="S6" s="78"/>
      <c r="T6" s="78"/>
      <c r="U6" s="94">
        <f>I6*O6</f>
        <v>21.387499999999996</v>
      </c>
      <c r="V6" s="99"/>
      <c r="W6" s="99" t="s">
        <v>113</v>
      </c>
      <c r="Z6" s="78"/>
      <c r="AA6" s="101" t="s">
        <v>143</v>
      </c>
      <c r="AB6" s="78"/>
      <c r="AC6" s="78"/>
      <c r="AD6" s="78"/>
      <c r="AE6" s="77">
        <f>O6</f>
        <v>1.25</v>
      </c>
      <c r="AF6" s="78" t="s">
        <v>139</v>
      </c>
      <c r="AG6" s="78" t="s">
        <v>142</v>
      </c>
      <c r="AH6" s="101"/>
      <c r="AI6" s="78"/>
      <c r="AJ6" s="101"/>
      <c r="AK6" s="100">
        <f>SUM(AC25:AC253)</f>
        <v>13</v>
      </c>
    </row>
    <row r="7" spans="1:35" ht="15.75">
      <c r="A7" s="82"/>
      <c r="B7" s="82"/>
      <c r="C7" s="82" t="s">
        <v>116</v>
      </c>
      <c r="D7" s="82"/>
      <c r="E7" s="82"/>
      <c r="F7" s="82"/>
      <c r="G7" s="82"/>
      <c r="H7" s="82"/>
      <c r="I7" s="84">
        <f>MIN(AE31:AE253)</f>
        <v>32.17999999999999</v>
      </c>
      <c r="J7" s="84"/>
      <c r="K7" s="82" t="s">
        <v>113</v>
      </c>
      <c r="L7" s="84"/>
      <c r="N7" s="82"/>
      <c r="P7" s="82"/>
      <c r="Q7" s="82"/>
      <c r="R7" s="82"/>
      <c r="S7" s="82"/>
      <c r="T7" s="82"/>
      <c r="U7" s="82"/>
      <c r="AD7" s="82"/>
      <c r="AE7" s="82"/>
      <c r="AF7" s="82"/>
      <c r="AG7" s="82"/>
      <c r="AH7" s="82"/>
      <c r="AI7" s="82"/>
    </row>
    <row r="8" spans="1:35" ht="15.75">
      <c r="A8" s="82"/>
      <c r="B8" s="82"/>
      <c r="C8" s="82" t="s">
        <v>117</v>
      </c>
      <c r="D8" s="82"/>
      <c r="E8" s="82"/>
      <c r="F8" s="82"/>
      <c r="G8" s="82"/>
      <c r="H8" s="82"/>
      <c r="I8" s="84">
        <f>MIN(AI38:AI253)</f>
        <v>48.95</v>
      </c>
      <c r="J8" s="83"/>
      <c r="K8" s="82" t="s">
        <v>113</v>
      </c>
      <c r="L8" s="83"/>
      <c r="N8" s="82"/>
      <c r="P8" s="82"/>
      <c r="Q8" s="82"/>
      <c r="R8" s="82"/>
      <c r="S8" s="82"/>
      <c r="T8" s="82"/>
      <c r="U8" s="82"/>
      <c r="AD8" s="82"/>
      <c r="AE8" s="82"/>
      <c r="AF8" s="82"/>
      <c r="AG8" s="82"/>
      <c r="AH8" s="82"/>
      <c r="AI8" s="82"/>
    </row>
    <row r="9" spans="1:35" ht="15.75">
      <c r="A9" s="82"/>
      <c r="B9" s="82"/>
      <c r="C9" s="82"/>
      <c r="D9" s="82"/>
      <c r="E9" s="82"/>
      <c r="F9" s="82"/>
      <c r="G9" s="82"/>
      <c r="H9" s="82"/>
      <c r="I9" s="84"/>
      <c r="J9" s="83"/>
      <c r="K9" s="82"/>
      <c r="L9" s="83"/>
      <c r="N9" s="82"/>
      <c r="P9" s="82"/>
      <c r="Q9" s="82"/>
      <c r="R9" s="82"/>
      <c r="S9" s="82"/>
      <c r="T9" s="82"/>
      <c r="U9" s="82"/>
      <c r="AD9" s="82"/>
      <c r="AE9" s="82"/>
      <c r="AF9" s="82"/>
      <c r="AG9" s="82"/>
      <c r="AH9" s="82"/>
      <c r="AI9" s="82"/>
    </row>
    <row r="10" spans="7:37" ht="15.75">
      <c r="G10" s="112" t="s">
        <v>129</v>
      </c>
      <c r="H10" s="112"/>
      <c r="I10" s="112"/>
      <c r="J10" s="112"/>
      <c r="K10" s="112"/>
      <c r="L10" s="112"/>
      <c r="M10" s="112"/>
      <c r="O10" s="112" t="s">
        <v>130</v>
      </c>
      <c r="P10" s="112"/>
      <c r="Q10" s="112"/>
      <c r="R10" s="112"/>
      <c r="S10" s="112"/>
      <c r="T10" s="112"/>
      <c r="U10" s="112"/>
      <c r="V10" s="78"/>
      <c r="W10" s="112" t="s">
        <v>131</v>
      </c>
      <c r="X10" s="112"/>
      <c r="Y10" s="112"/>
      <c r="Z10" s="112"/>
      <c r="AA10" s="112"/>
      <c r="AB10" s="112"/>
      <c r="AC10" s="112"/>
      <c r="AD10" s="78"/>
      <c r="AE10" s="112" t="s">
        <v>132</v>
      </c>
      <c r="AF10" s="112"/>
      <c r="AG10" s="112"/>
      <c r="AH10" s="78"/>
      <c r="AI10" s="112" t="s">
        <v>133</v>
      </c>
      <c r="AJ10" s="112"/>
      <c r="AK10" s="112"/>
    </row>
    <row r="11" spans="1:37" ht="12.75">
      <c r="A11" s="78"/>
      <c r="B11" s="78"/>
      <c r="C11" s="78"/>
      <c r="D11" s="78"/>
      <c r="E11" s="85"/>
      <c r="F11" s="85"/>
      <c r="G11" s="85" t="s">
        <v>118</v>
      </c>
      <c r="H11" s="85"/>
      <c r="I11" s="85" t="s">
        <v>119</v>
      </c>
      <c r="J11" s="85"/>
      <c r="K11" s="85" t="s">
        <v>128</v>
      </c>
      <c r="L11" s="85"/>
      <c r="M11" s="85" t="s">
        <v>127</v>
      </c>
      <c r="N11" s="85"/>
      <c r="O11" s="85" t="s">
        <v>120</v>
      </c>
      <c r="P11" s="85"/>
      <c r="Q11" s="85" t="s">
        <v>119</v>
      </c>
      <c r="R11" s="85"/>
      <c r="S11" s="85" t="s">
        <v>128</v>
      </c>
      <c r="T11" s="85"/>
      <c r="U11" s="85" t="s">
        <v>127</v>
      </c>
      <c r="V11" s="85"/>
      <c r="W11" s="85" t="s">
        <v>121</v>
      </c>
      <c r="X11" s="85"/>
      <c r="Y11" s="85" t="s">
        <v>119</v>
      </c>
      <c r="Z11" s="85"/>
      <c r="AA11" s="85" t="s">
        <v>128</v>
      </c>
      <c r="AB11" s="85"/>
      <c r="AC11" s="85" t="s">
        <v>127</v>
      </c>
      <c r="AD11" s="85"/>
      <c r="AE11" s="85" t="s">
        <v>122</v>
      </c>
      <c r="AF11" s="85"/>
      <c r="AG11" s="85" t="s">
        <v>119</v>
      </c>
      <c r="AH11" s="85"/>
      <c r="AI11" s="85" t="s">
        <v>123</v>
      </c>
      <c r="AJ11" s="78"/>
      <c r="AK11" s="85" t="s">
        <v>119</v>
      </c>
    </row>
    <row r="12" spans="1:37" ht="12.75">
      <c r="A12" s="86" t="s">
        <v>124</v>
      </c>
      <c r="B12" s="78"/>
      <c r="C12" s="86" t="s">
        <v>27</v>
      </c>
      <c r="D12" s="78"/>
      <c r="E12" s="87" t="s">
        <v>125</v>
      </c>
      <c r="F12" s="85"/>
      <c r="G12" s="87" t="s">
        <v>8</v>
      </c>
      <c r="H12" s="88"/>
      <c r="I12" s="87" t="s">
        <v>126</v>
      </c>
      <c r="J12" s="88"/>
      <c r="K12" s="87" t="s">
        <v>144</v>
      </c>
      <c r="L12" s="88"/>
      <c r="M12" s="87" t="s">
        <v>144</v>
      </c>
      <c r="N12" s="85"/>
      <c r="O12" s="87" t="s">
        <v>8</v>
      </c>
      <c r="P12" s="88"/>
      <c r="Q12" s="87" t="s">
        <v>126</v>
      </c>
      <c r="R12" s="88"/>
      <c r="S12" s="87" t="s">
        <v>144</v>
      </c>
      <c r="T12" s="88"/>
      <c r="U12" s="87" t="s">
        <v>144</v>
      </c>
      <c r="V12" s="85"/>
      <c r="W12" s="87" t="s">
        <v>8</v>
      </c>
      <c r="X12" s="88"/>
      <c r="Y12" s="87" t="s">
        <v>126</v>
      </c>
      <c r="Z12" s="88"/>
      <c r="AA12" s="87" t="s">
        <v>144</v>
      </c>
      <c r="AB12" s="88"/>
      <c r="AC12" s="87" t="s">
        <v>144</v>
      </c>
      <c r="AD12" s="85"/>
      <c r="AE12" s="87" t="s">
        <v>8</v>
      </c>
      <c r="AF12" s="88"/>
      <c r="AG12" s="87" t="s">
        <v>126</v>
      </c>
      <c r="AH12" s="85"/>
      <c r="AI12" s="87" t="s">
        <v>8</v>
      </c>
      <c r="AJ12" s="78"/>
      <c r="AK12" s="87" t="s">
        <v>126</v>
      </c>
    </row>
    <row r="13" spans="1:37" ht="12.7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</row>
    <row r="14" spans="1:37" ht="12.75">
      <c r="A14" s="80">
        <v>1987</v>
      </c>
      <c r="B14" s="80"/>
      <c r="C14" s="14" t="s">
        <v>28</v>
      </c>
      <c r="D14" s="14"/>
      <c r="E14" s="15">
        <f>MODL87!B29</f>
        <v>1.19</v>
      </c>
      <c r="F14" s="15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</row>
    <row r="15" spans="1:37" ht="12.75">
      <c r="A15" s="78"/>
      <c r="B15" s="78"/>
      <c r="C15" s="14" t="s">
        <v>29</v>
      </c>
      <c r="D15" s="14"/>
      <c r="E15" s="15">
        <f>MODL87!B30</f>
        <v>4.03</v>
      </c>
      <c r="F15" s="15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</row>
    <row r="16" spans="1:37" ht="12.75">
      <c r="A16" s="78"/>
      <c r="B16" s="78"/>
      <c r="C16" s="14" t="s">
        <v>30</v>
      </c>
      <c r="D16" s="14"/>
      <c r="E16" s="15">
        <f>MODL87!B31</f>
        <v>1.46</v>
      </c>
      <c r="F16" s="15"/>
      <c r="G16" s="89">
        <f>SUM(E14:E16)</f>
        <v>6.680000000000001</v>
      </c>
      <c r="H16" s="89"/>
      <c r="I16" s="90" t="str">
        <f>IF(G16=MIN(G$16:G$253),G16,"-")</f>
        <v>-</v>
      </c>
      <c r="J16" s="90"/>
      <c r="K16" s="90" t="str">
        <f>IF(G16&lt;O$4*MIN(I$16:I$253),G16,"-")</f>
        <v>-</v>
      </c>
      <c r="L16" s="90"/>
      <c r="M16" s="91">
        <f>IF(G16&lt;O$4*I$4,1,0)</f>
        <v>0</v>
      </c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</row>
    <row r="17" spans="1:37" ht="12.75">
      <c r="A17" s="78"/>
      <c r="B17" s="78"/>
      <c r="C17" s="14" t="s">
        <v>31</v>
      </c>
      <c r="D17" s="14"/>
      <c r="E17" s="15">
        <f>MODL87!B32</f>
        <v>0.6</v>
      </c>
      <c r="F17" s="15"/>
      <c r="G17" s="89">
        <f aca="true" t="shared" si="0" ref="G17:G80">SUM(E15:E17)</f>
        <v>6.09</v>
      </c>
      <c r="H17" s="89"/>
      <c r="I17" s="90" t="str">
        <f aca="true" t="shared" si="1" ref="I17:I80">IF(G17=MIN(G$16:G$253),G17,"-")</f>
        <v>-</v>
      </c>
      <c r="J17" s="90"/>
      <c r="K17" s="90" t="str">
        <f aca="true" t="shared" si="2" ref="K17:K80">IF(G17&lt;O$4*MIN(I$16:I$253),G17,"-")</f>
        <v>-</v>
      </c>
      <c r="L17" s="90"/>
      <c r="M17" s="91">
        <f aca="true" t="shared" si="3" ref="M17:M80">IF(G17&lt;O$4*I$4,1,0)</f>
        <v>0</v>
      </c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</row>
    <row r="18" spans="1:37" ht="12.75">
      <c r="A18" s="78"/>
      <c r="B18" s="78"/>
      <c r="C18" s="14" t="s">
        <v>2</v>
      </c>
      <c r="D18" s="14"/>
      <c r="E18" s="15">
        <f>MODL87!B33</f>
        <v>8.39</v>
      </c>
      <c r="F18" s="15"/>
      <c r="G18" s="89">
        <f t="shared" si="0"/>
        <v>10.450000000000001</v>
      </c>
      <c r="H18" s="89"/>
      <c r="I18" s="90" t="str">
        <f t="shared" si="1"/>
        <v>-</v>
      </c>
      <c r="J18" s="90"/>
      <c r="K18" s="90" t="str">
        <f t="shared" si="2"/>
        <v>-</v>
      </c>
      <c r="L18" s="90"/>
      <c r="M18" s="91">
        <f t="shared" si="3"/>
        <v>0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</row>
    <row r="19" spans="1:37" ht="12.75">
      <c r="A19" s="78"/>
      <c r="B19" s="78"/>
      <c r="C19" s="14" t="s">
        <v>32</v>
      </c>
      <c r="D19" s="14"/>
      <c r="E19" s="15">
        <f>MODL87!B34</f>
        <v>10.49</v>
      </c>
      <c r="F19" s="15"/>
      <c r="G19" s="89">
        <f t="shared" si="0"/>
        <v>19.48</v>
      </c>
      <c r="H19" s="89"/>
      <c r="I19" s="90" t="str">
        <f t="shared" si="1"/>
        <v>-</v>
      </c>
      <c r="J19" s="90"/>
      <c r="K19" s="90" t="str">
        <f t="shared" si="2"/>
        <v>-</v>
      </c>
      <c r="L19" s="90"/>
      <c r="M19" s="91">
        <f t="shared" si="3"/>
        <v>0</v>
      </c>
      <c r="N19" s="78"/>
      <c r="O19" s="92">
        <f>SUM(E14:E19)</f>
        <v>26.160000000000004</v>
      </c>
      <c r="P19" s="92"/>
      <c r="Q19" s="90" t="str">
        <f>IF(O19=MIN(O$19:O$253),O19,"-")</f>
        <v>-</v>
      </c>
      <c r="R19" s="90"/>
      <c r="S19" s="90" t="str">
        <f>IF(O19&lt;O$5*MIN(Q$19:Q$253),O19,"-")</f>
        <v>-</v>
      </c>
      <c r="T19" s="90"/>
      <c r="U19" s="91">
        <f>IF(O19&lt;O$5*I$5,1,0)</f>
        <v>0</v>
      </c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</row>
    <row r="20" spans="1:37" ht="12.75">
      <c r="A20" s="78"/>
      <c r="B20" s="78"/>
      <c r="C20" s="14" t="s">
        <v>33</v>
      </c>
      <c r="D20" s="14"/>
      <c r="E20" s="15">
        <f>MODL87!B35</f>
        <v>2.89</v>
      </c>
      <c r="F20" s="15"/>
      <c r="G20" s="89">
        <f t="shared" si="0"/>
        <v>21.770000000000003</v>
      </c>
      <c r="H20" s="89"/>
      <c r="I20" s="90" t="str">
        <f t="shared" si="1"/>
        <v>-</v>
      </c>
      <c r="J20" s="90"/>
      <c r="K20" s="90" t="str">
        <f t="shared" si="2"/>
        <v>-</v>
      </c>
      <c r="L20" s="90"/>
      <c r="M20" s="91">
        <f t="shared" si="3"/>
        <v>0</v>
      </c>
      <c r="N20" s="78"/>
      <c r="O20" s="92">
        <f aca="true" t="shared" si="4" ref="O20:O83">SUM(E15:E20)</f>
        <v>27.86</v>
      </c>
      <c r="P20" s="92"/>
      <c r="Q20" s="90" t="str">
        <f aca="true" t="shared" si="5" ref="Q20:Q83">IF(O20=MIN(O$19:O$253),O20,"-")</f>
        <v>-</v>
      </c>
      <c r="R20" s="90"/>
      <c r="S20" s="90" t="str">
        <f aca="true" t="shared" si="6" ref="S20:S83">IF(O20&lt;O$5*MIN(Q$19:Q$253),O20,"-")</f>
        <v>-</v>
      </c>
      <c r="T20" s="90"/>
      <c r="U20" s="91">
        <f aca="true" t="shared" si="7" ref="U20:U83">IF(O20&lt;O$5*I$5,1,0)</f>
        <v>0</v>
      </c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</row>
    <row r="21" spans="1:37" ht="12.75">
      <c r="A21" s="78"/>
      <c r="B21" s="78"/>
      <c r="C21" s="14" t="s">
        <v>34</v>
      </c>
      <c r="D21" s="14"/>
      <c r="E21" s="15">
        <f>MODL87!B36</f>
        <v>1.66</v>
      </c>
      <c r="F21" s="15"/>
      <c r="G21" s="89">
        <f t="shared" si="0"/>
        <v>15.040000000000001</v>
      </c>
      <c r="H21" s="89"/>
      <c r="I21" s="90" t="str">
        <f t="shared" si="1"/>
        <v>-</v>
      </c>
      <c r="J21" s="90"/>
      <c r="K21" s="90" t="str">
        <f t="shared" si="2"/>
        <v>-</v>
      </c>
      <c r="L21" s="90"/>
      <c r="M21" s="91">
        <f t="shared" si="3"/>
        <v>0</v>
      </c>
      <c r="N21" s="78"/>
      <c r="O21" s="92">
        <f t="shared" si="4"/>
        <v>25.490000000000002</v>
      </c>
      <c r="P21" s="92"/>
      <c r="Q21" s="90" t="str">
        <f t="shared" si="5"/>
        <v>-</v>
      </c>
      <c r="R21" s="90"/>
      <c r="S21" s="90" t="str">
        <f t="shared" si="6"/>
        <v>-</v>
      </c>
      <c r="T21" s="90"/>
      <c r="U21" s="91">
        <f t="shared" si="7"/>
        <v>0</v>
      </c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</row>
    <row r="22" spans="1:37" ht="12.75">
      <c r="A22" s="78"/>
      <c r="B22" s="78"/>
      <c r="C22" s="14" t="s">
        <v>35</v>
      </c>
      <c r="D22" s="14"/>
      <c r="E22" s="15">
        <f>MODL87!B37</f>
        <v>2.12</v>
      </c>
      <c r="F22" s="15"/>
      <c r="G22" s="89">
        <f t="shared" si="0"/>
        <v>6.67</v>
      </c>
      <c r="H22" s="89"/>
      <c r="I22" s="90" t="str">
        <f t="shared" si="1"/>
        <v>-</v>
      </c>
      <c r="J22" s="90"/>
      <c r="K22" s="90" t="str">
        <f t="shared" si="2"/>
        <v>-</v>
      </c>
      <c r="L22" s="90"/>
      <c r="M22" s="91">
        <f t="shared" si="3"/>
        <v>0</v>
      </c>
      <c r="N22" s="78"/>
      <c r="O22" s="92">
        <f t="shared" si="4"/>
        <v>26.150000000000002</v>
      </c>
      <c r="P22" s="92"/>
      <c r="Q22" s="90" t="str">
        <f t="shared" si="5"/>
        <v>-</v>
      </c>
      <c r="R22" s="90"/>
      <c r="S22" s="90" t="str">
        <f t="shared" si="6"/>
        <v>-</v>
      </c>
      <c r="T22" s="90"/>
      <c r="U22" s="91">
        <f t="shared" si="7"/>
        <v>0</v>
      </c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</row>
    <row r="23" spans="1:37" ht="12.75">
      <c r="A23" s="78"/>
      <c r="B23" s="78"/>
      <c r="C23" s="14" t="s">
        <v>36</v>
      </c>
      <c r="D23" s="14"/>
      <c r="E23" s="15">
        <f>MODL87!B38</f>
        <v>0.51</v>
      </c>
      <c r="F23" s="15"/>
      <c r="G23" s="89">
        <f t="shared" si="0"/>
        <v>4.29</v>
      </c>
      <c r="H23" s="89"/>
      <c r="I23" s="90" t="str">
        <f t="shared" si="1"/>
        <v>-</v>
      </c>
      <c r="J23" s="90"/>
      <c r="K23" s="90" t="str">
        <f t="shared" si="2"/>
        <v>-</v>
      </c>
      <c r="L23" s="90"/>
      <c r="M23" s="91">
        <f t="shared" si="3"/>
        <v>0</v>
      </c>
      <c r="N23" s="78"/>
      <c r="O23" s="92">
        <f t="shared" si="4"/>
        <v>26.060000000000006</v>
      </c>
      <c r="P23" s="92"/>
      <c r="Q23" s="90" t="str">
        <f t="shared" si="5"/>
        <v>-</v>
      </c>
      <c r="R23" s="90"/>
      <c r="S23" s="90" t="str">
        <f t="shared" si="6"/>
        <v>-</v>
      </c>
      <c r="T23" s="90"/>
      <c r="U23" s="91">
        <f t="shared" si="7"/>
        <v>0</v>
      </c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</row>
    <row r="24" spans="1:37" ht="12.75">
      <c r="A24" s="78"/>
      <c r="B24" s="78"/>
      <c r="C24" s="14" t="s">
        <v>37</v>
      </c>
      <c r="D24" s="14"/>
      <c r="E24" s="15">
        <f>MODL87!B39</f>
        <v>11.99</v>
      </c>
      <c r="F24" s="15"/>
      <c r="G24" s="89">
        <f t="shared" si="0"/>
        <v>14.620000000000001</v>
      </c>
      <c r="H24" s="89"/>
      <c r="I24" s="90" t="str">
        <f t="shared" si="1"/>
        <v>-</v>
      </c>
      <c r="J24" s="90"/>
      <c r="K24" s="90" t="str">
        <f t="shared" si="2"/>
        <v>-</v>
      </c>
      <c r="L24" s="90"/>
      <c r="M24" s="91">
        <f t="shared" si="3"/>
        <v>0</v>
      </c>
      <c r="N24" s="78"/>
      <c r="O24" s="92">
        <f t="shared" si="4"/>
        <v>29.660000000000004</v>
      </c>
      <c r="P24" s="92"/>
      <c r="Q24" s="90" t="str">
        <f t="shared" si="5"/>
        <v>-</v>
      </c>
      <c r="R24" s="90"/>
      <c r="S24" s="90" t="str">
        <f t="shared" si="6"/>
        <v>-</v>
      </c>
      <c r="T24" s="90"/>
      <c r="U24" s="91">
        <f t="shared" si="7"/>
        <v>0</v>
      </c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</row>
    <row r="25" spans="1:37" ht="12.75">
      <c r="A25" s="78"/>
      <c r="B25" s="78"/>
      <c r="C25" s="14" t="s">
        <v>38</v>
      </c>
      <c r="D25" s="14"/>
      <c r="E25" s="15">
        <f>MODL87!B40</f>
        <v>1.86</v>
      </c>
      <c r="F25" s="15"/>
      <c r="G25" s="89">
        <f t="shared" si="0"/>
        <v>14.36</v>
      </c>
      <c r="H25" s="89"/>
      <c r="I25" s="90" t="str">
        <f t="shared" si="1"/>
        <v>-</v>
      </c>
      <c r="J25" s="90"/>
      <c r="K25" s="90" t="str">
        <f t="shared" si="2"/>
        <v>-</v>
      </c>
      <c r="L25" s="90"/>
      <c r="M25" s="91">
        <f t="shared" si="3"/>
        <v>0</v>
      </c>
      <c r="N25" s="78"/>
      <c r="O25" s="92">
        <f t="shared" si="4"/>
        <v>21.03</v>
      </c>
      <c r="P25" s="92"/>
      <c r="Q25" s="90" t="str">
        <f t="shared" si="5"/>
        <v>-</v>
      </c>
      <c r="R25" s="90"/>
      <c r="S25" s="90" t="str">
        <f t="shared" si="6"/>
        <v>-</v>
      </c>
      <c r="T25" s="90"/>
      <c r="U25" s="91">
        <f t="shared" si="7"/>
        <v>0</v>
      </c>
      <c r="V25" s="78"/>
      <c r="W25" s="92">
        <f>SUM(E14:E25)</f>
        <v>47.190000000000005</v>
      </c>
      <c r="X25" s="92"/>
      <c r="Y25" s="90" t="str">
        <f>IF(W25=MIN(W$25:W$253),W25,"-")</f>
        <v>-</v>
      </c>
      <c r="Z25" s="90"/>
      <c r="AA25" s="90" t="str">
        <f>IF(W25&lt;O$6*MIN(W$25:W$253),W25,"-")</f>
        <v>-</v>
      </c>
      <c r="AB25" s="90"/>
      <c r="AC25" s="91">
        <f>IF(W25&lt;O$6*I$6,1,0)</f>
        <v>0</v>
      </c>
      <c r="AD25" s="78"/>
      <c r="AE25" s="78"/>
      <c r="AF25" s="78"/>
      <c r="AG25" s="78"/>
      <c r="AH25" s="78"/>
      <c r="AI25" s="78"/>
      <c r="AJ25" s="78"/>
      <c r="AK25" s="78"/>
    </row>
    <row r="26" spans="1:37" ht="12.75">
      <c r="A26" s="80">
        <v>1988</v>
      </c>
      <c r="B26" s="80"/>
      <c r="C26" s="14" t="s">
        <v>28</v>
      </c>
      <c r="D26" s="14"/>
      <c r="E26" s="15">
        <f>MODL88!B29</f>
        <v>0.59</v>
      </c>
      <c r="F26" s="15"/>
      <c r="G26" s="89">
        <f t="shared" si="0"/>
        <v>14.44</v>
      </c>
      <c r="H26" s="89"/>
      <c r="I26" s="90" t="str">
        <f t="shared" si="1"/>
        <v>-</v>
      </c>
      <c r="J26" s="90"/>
      <c r="K26" s="90" t="str">
        <f t="shared" si="2"/>
        <v>-</v>
      </c>
      <c r="L26" s="90"/>
      <c r="M26" s="91">
        <f t="shared" si="3"/>
        <v>0</v>
      </c>
      <c r="N26" s="78"/>
      <c r="O26" s="92">
        <f t="shared" si="4"/>
        <v>18.73</v>
      </c>
      <c r="P26" s="92"/>
      <c r="Q26" s="90" t="str">
        <f t="shared" si="5"/>
        <v>-</v>
      </c>
      <c r="R26" s="90"/>
      <c r="S26" s="90" t="str">
        <f t="shared" si="6"/>
        <v>-</v>
      </c>
      <c r="T26" s="90"/>
      <c r="U26" s="91">
        <f t="shared" si="7"/>
        <v>0</v>
      </c>
      <c r="V26" s="78"/>
      <c r="W26" s="92">
        <f aca="true" t="shared" si="8" ref="W26:W89">SUM(E15:E26)</f>
        <v>46.59</v>
      </c>
      <c r="X26" s="92"/>
      <c r="Y26" s="90" t="str">
        <f aca="true" t="shared" si="9" ref="Y26:Y89">IF(W26=MIN(W$25:W$253),W26,"-")</f>
        <v>-</v>
      </c>
      <c r="Z26" s="90"/>
      <c r="AA26" s="90" t="str">
        <f aca="true" t="shared" si="10" ref="AA26:AA89">IF(W26&lt;O$6*MIN(W$25:W$253),W26,"-")</f>
        <v>-</v>
      </c>
      <c r="AB26" s="90"/>
      <c r="AC26" s="91">
        <f aca="true" t="shared" si="11" ref="AC26:AC89">IF(W26&lt;O$6*I$6,1,0)</f>
        <v>0</v>
      </c>
      <c r="AD26" s="78"/>
      <c r="AE26" s="78"/>
      <c r="AF26" s="78"/>
      <c r="AG26" s="78"/>
      <c r="AH26" s="78"/>
      <c r="AI26" s="78"/>
      <c r="AJ26" s="78"/>
      <c r="AK26" s="78"/>
    </row>
    <row r="27" spans="1:37" ht="12.75">
      <c r="A27" s="78"/>
      <c r="B27" s="78"/>
      <c r="C27" s="14" t="s">
        <v>29</v>
      </c>
      <c r="D27" s="14"/>
      <c r="E27" s="15">
        <f>MODL88!B30</f>
        <v>0.88</v>
      </c>
      <c r="F27" s="15"/>
      <c r="G27" s="89">
        <f t="shared" si="0"/>
        <v>3.33</v>
      </c>
      <c r="H27" s="89"/>
      <c r="I27" s="90" t="str">
        <f t="shared" si="1"/>
        <v>-</v>
      </c>
      <c r="J27" s="90"/>
      <c r="K27" s="90" t="str">
        <f t="shared" si="2"/>
        <v>-</v>
      </c>
      <c r="L27" s="90"/>
      <c r="M27" s="91">
        <f t="shared" si="3"/>
        <v>0</v>
      </c>
      <c r="N27" s="78"/>
      <c r="O27" s="92">
        <f t="shared" si="4"/>
        <v>17.95</v>
      </c>
      <c r="P27" s="92"/>
      <c r="Q27" s="90" t="str">
        <f t="shared" si="5"/>
        <v>-</v>
      </c>
      <c r="R27" s="90"/>
      <c r="S27" s="90" t="str">
        <f t="shared" si="6"/>
        <v>-</v>
      </c>
      <c r="T27" s="90"/>
      <c r="U27" s="91">
        <f t="shared" si="7"/>
        <v>0</v>
      </c>
      <c r="V27" s="78"/>
      <c r="W27" s="92">
        <f t="shared" si="8"/>
        <v>43.44000000000001</v>
      </c>
      <c r="X27" s="92"/>
      <c r="Y27" s="90" t="str">
        <f t="shared" si="9"/>
        <v>-</v>
      </c>
      <c r="Z27" s="90"/>
      <c r="AA27" s="90" t="str">
        <f t="shared" si="10"/>
        <v>-</v>
      </c>
      <c r="AB27" s="90"/>
      <c r="AC27" s="91">
        <f t="shared" si="11"/>
        <v>0</v>
      </c>
      <c r="AD27" s="78"/>
      <c r="AE27" s="78"/>
      <c r="AF27" s="78"/>
      <c r="AG27" s="78"/>
      <c r="AH27" s="78"/>
      <c r="AI27" s="78"/>
      <c r="AJ27" s="78"/>
      <c r="AK27" s="78"/>
    </row>
    <row r="28" spans="1:37" ht="12.75">
      <c r="A28" s="78"/>
      <c r="B28" s="78"/>
      <c r="C28" s="14" t="s">
        <v>30</v>
      </c>
      <c r="D28" s="14"/>
      <c r="E28" s="15">
        <f>MODL88!B31</f>
        <v>1.87</v>
      </c>
      <c r="F28" s="15"/>
      <c r="G28" s="89">
        <f t="shared" si="0"/>
        <v>3.34</v>
      </c>
      <c r="H28" s="89"/>
      <c r="I28" s="90" t="str">
        <f t="shared" si="1"/>
        <v>-</v>
      </c>
      <c r="J28" s="90"/>
      <c r="K28" s="90" t="str">
        <f t="shared" si="2"/>
        <v>-</v>
      </c>
      <c r="L28" s="90"/>
      <c r="M28" s="91">
        <f t="shared" si="3"/>
        <v>0</v>
      </c>
      <c r="N28" s="78"/>
      <c r="O28" s="92">
        <f t="shared" si="4"/>
        <v>17.7</v>
      </c>
      <c r="P28" s="92"/>
      <c r="Q28" s="90" t="str">
        <f t="shared" si="5"/>
        <v>-</v>
      </c>
      <c r="R28" s="90"/>
      <c r="S28" s="90" t="str">
        <f t="shared" si="6"/>
        <v>-</v>
      </c>
      <c r="T28" s="90"/>
      <c r="U28" s="91">
        <f t="shared" si="7"/>
        <v>0</v>
      </c>
      <c r="V28" s="78"/>
      <c r="W28" s="92">
        <f t="shared" si="8"/>
        <v>43.85000000000001</v>
      </c>
      <c r="X28" s="92"/>
      <c r="Y28" s="90" t="str">
        <f t="shared" si="9"/>
        <v>-</v>
      </c>
      <c r="Z28" s="90"/>
      <c r="AA28" s="90" t="str">
        <f t="shared" si="10"/>
        <v>-</v>
      </c>
      <c r="AB28" s="90"/>
      <c r="AC28" s="91">
        <f t="shared" si="11"/>
        <v>0</v>
      </c>
      <c r="AD28" s="78"/>
      <c r="AE28" s="78"/>
      <c r="AF28" s="78"/>
      <c r="AG28" s="78"/>
      <c r="AH28" s="78"/>
      <c r="AI28" s="78"/>
      <c r="AJ28" s="78"/>
      <c r="AK28" s="78"/>
    </row>
    <row r="29" spans="1:37" ht="12.75">
      <c r="A29" s="78"/>
      <c r="B29" s="78"/>
      <c r="C29" s="14" t="s">
        <v>31</v>
      </c>
      <c r="D29" s="14"/>
      <c r="E29" s="15">
        <f>MODL88!B32</f>
        <v>1.05</v>
      </c>
      <c r="F29" s="15"/>
      <c r="G29" s="89">
        <f t="shared" si="0"/>
        <v>3.8</v>
      </c>
      <c r="H29" s="89"/>
      <c r="I29" s="90" t="str">
        <f t="shared" si="1"/>
        <v>-</v>
      </c>
      <c r="J29" s="90"/>
      <c r="K29" s="90" t="str">
        <f t="shared" si="2"/>
        <v>-</v>
      </c>
      <c r="L29" s="90"/>
      <c r="M29" s="91">
        <f t="shared" si="3"/>
        <v>0</v>
      </c>
      <c r="N29" s="78"/>
      <c r="O29" s="92">
        <f t="shared" si="4"/>
        <v>18.240000000000002</v>
      </c>
      <c r="P29" s="92"/>
      <c r="Q29" s="90" t="str">
        <f t="shared" si="5"/>
        <v>-</v>
      </c>
      <c r="R29" s="90"/>
      <c r="S29" s="90" t="str">
        <f t="shared" si="6"/>
        <v>-</v>
      </c>
      <c r="T29" s="90"/>
      <c r="U29" s="91">
        <f t="shared" si="7"/>
        <v>0</v>
      </c>
      <c r="V29" s="78"/>
      <c r="W29" s="92">
        <f t="shared" si="8"/>
        <v>44.300000000000004</v>
      </c>
      <c r="X29" s="92"/>
      <c r="Y29" s="90" t="str">
        <f t="shared" si="9"/>
        <v>-</v>
      </c>
      <c r="Z29" s="90"/>
      <c r="AA29" s="90" t="str">
        <f t="shared" si="10"/>
        <v>-</v>
      </c>
      <c r="AB29" s="90"/>
      <c r="AC29" s="91">
        <f t="shared" si="11"/>
        <v>0</v>
      </c>
      <c r="AD29" s="78"/>
      <c r="AE29" s="78"/>
      <c r="AF29" s="78"/>
      <c r="AG29" s="78"/>
      <c r="AH29" s="78"/>
      <c r="AI29" s="78"/>
      <c r="AJ29" s="78"/>
      <c r="AK29" s="78"/>
    </row>
    <row r="30" spans="1:37" ht="12.75">
      <c r="A30" s="78"/>
      <c r="B30" s="78"/>
      <c r="C30" s="14" t="s">
        <v>2</v>
      </c>
      <c r="D30" s="14"/>
      <c r="E30" s="15">
        <f>MODL88!B33</f>
        <v>8.56</v>
      </c>
      <c r="F30" s="15"/>
      <c r="G30" s="89">
        <f t="shared" si="0"/>
        <v>11.48</v>
      </c>
      <c r="H30" s="89"/>
      <c r="I30" s="90" t="str">
        <f t="shared" si="1"/>
        <v>-</v>
      </c>
      <c r="J30" s="90"/>
      <c r="K30" s="90" t="str">
        <f t="shared" si="2"/>
        <v>-</v>
      </c>
      <c r="L30" s="90"/>
      <c r="M30" s="91">
        <f t="shared" si="3"/>
        <v>0</v>
      </c>
      <c r="N30" s="78"/>
      <c r="O30" s="92">
        <f t="shared" si="4"/>
        <v>14.81</v>
      </c>
      <c r="P30" s="92"/>
      <c r="Q30" s="90" t="str">
        <f t="shared" si="5"/>
        <v>-</v>
      </c>
      <c r="R30" s="90"/>
      <c r="S30" s="90" t="str">
        <f t="shared" si="6"/>
        <v>-</v>
      </c>
      <c r="T30" s="90"/>
      <c r="U30" s="91">
        <f t="shared" si="7"/>
        <v>0</v>
      </c>
      <c r="V30" s="78"/>
      <c r="W30" s="92">
        <f t="shared" si="8"/>
        <v>44.470000000000006</v>
      </c>
      <c r="X30" s="92"/>
      <c r="Y30" s="90" t="str">
        <f t="shared" si="9"/>
        <v>-</v>
      </c>
      <c r="Z30" s="90"/>
      <c r="AA30" s="90" t="str">
        <f t="shared" si="10"/>
        <v>-</v>
      </c>
      <c r="AB30" s="90"/>
      <c r="AC30" s="91">
        <f t="shared" si="11"/>
        <v>0</v>
      </c>
      <c r="AD30" s="78"/>
      <c r="AE30" s="78"/>
      <c r="AF30" s="78"/>
      <c r="AG30" s="78"/>
      <c r="AH30" s="78"/>
      <c r="AI30" s="78"/>
      <c r="AJ30" s="78"/>
      <c r="AK30" s="78"/>
    </row>
    <row r="31" spans="1:37" ht="12.75">
      <c r="A31" s="78"/>
      <c r="B31" s="78"/>
      <c r="C31" s="14" t="s">
        <v>32</v>
      </c>
      <c r="D31" s="14"/>
      <c r="E31" s="15">
        <f>MODL88!B34</f>
        <v>1.52</v>
      </c>
      <c r="F31" s="15"/>
      <c r="G31" s="89">
        <f t="shared" si="0"/>
        <v>11.13</v>
      </c>
      <c r="H31" s="89"/>
      <c r="I31" s="90" t="str">
        <f t="shared" si="1"/>
        <v>-</v>
      </c>
      <c r="J31" s="90"/>
      <c r="K31" s="90" t="str">
        <f t="shared" si="2"/>
        <v>-</v>
      </c>
      <c r="L31" s="90"/>
      <c r="M31" s="91">
        <f t="shared" si="3"/>
        <v>0</v>
      </c>
      <c r="N31" s="78"/>
      <c r="O31" s="92">
        <f t="shared" si="4"/>
        <v>14.469999999999999</v>
      </c>
      <c r="P31" s="92"/>
      <c r="Q31" s="90" t="str">
        <f t="shared" si="5"/>
        <v>-</v>
      </c>
      <c r="R31" s="90"/>
      <c r="S31" s="90" t="str">
        <f t="shared" si="6"/>
        <v>-</v>
      </c>
      <c r="T31" s="90"/>
      <c r="U31" s="91">
        <f t="shared" si="7"/>
        <v>0</v>
      </c>
      <c r="V31" s="78"/>
      <c r="W31" s="92">
        <f t="shared" si="8"/>
        <v>35.50000000000001</v>
      </c>
      <c r="X31" s="92"/>
      <c r="Y31" s="90" t="str">
        <f t="shared" si="9"/>
        <v>-</v>
      </c>
      <c r="Z31" s="90"/>
      <c r="AA31" s="90" t="str">
        <f t="shared" si="10"/>
        <v>-</v>
      </c>
      <c r="AB31" s="90"/>
      <c r="AC31" s="91">
        <f t="shared" si="11"/>
        <v>0</v>
      </c>
      <c r="AD31" s="78"/>
      <c r="AE31" s="92">
        <f>SUM(E14:E31)</f>
        <v>61.66000000000001</v>
      </c>
      <c r="AF31" s="92"/>
      <c r="AG31" s="90" t="str">
        <f>IF(AE31=MIN(AE$31:AE$253),AE31,"-")</f>
        <v>-</v>
      </c>
      <c r="AH31" s="78"/>
      <c r="AI31" s="78"/>
      <c r="AJ31" s="78"/>
      <c r="AK31" s="78"/>
    </row>
    <row r="32" spans="1:37" ht="12.75">
      <c r="A32" s="78"/>
      <c r="B32" s="78"/>
      <c r="C32" s="14" t="s">
        <v>33</v>
      </c>
      <c r="D32" s="14"/>
      <c r="E32" s="15">
        <f>MODL88!B35</f>
        <v>3.86</v>
      </c>
      <c r="F32" s="15"/>
      <c r="G32" s="89">
        <f t="shared" si="0"/>
        <v>13.94</v>
      </c>
      <c r="H32" s="89"/>
      <c r="I32" s="90" t="str">
        <f t="shared" si="1"/>
        <v>-</v>
      </c>
      <c r="J32" s="90"/>
      <c r="K32" s="90" t="str">
        <f t="shared" si="2"/>
        <v>-</v>
      </c>
      <c r="L32" s="90"/>
      <c r="M32" s="91">
        <f t="shared" si="3"/>
        <v>0</v>
      </c>
      <c r="N32" s="78"/>
      <c r="O32" s="92">
        <f t="shared" si="4"/>
        <v>17.74</v>
      </c>
      <c r="P32" s="92"/>
      <c r="Q32" s="90" t="str">
        <f t="shared" si="5"/>
        <v>-</v>
      </c>
      <c r="R32" s="90"/>
      <c r="S32" s="90" t="str">
        <f t="shared" si="6"/>
        <v>-</v>
      </c>
      <c r="T32" s="90"/>
      <c r="U32" s="91">
        <f t="shared" si="7"/>
        <v>0</v>
      </c>
      <c r="V32" s="78"/>
      <c r="W32" s="92">
        <f t="shared" si="8"/>
        <v>36.470000000000006</v>
      </c>
      <c r="X32" s="92"/>
      <c r="Y32" s="90" t="str">
        <f t="shared" si="9"/>
        <v>-</v>
      </c>
      <c r="Z32" s="90"/>
      <c r="AA32" s="90" t="str">
        <f t="shared" si="10"/>
        <v>-</v>
      </c>
      <c r="AB32" s="90"/>
      <c r="AC32" s="91">
        <f t="shared" si="11"/>
        <v>0</v>
      </c>
      <c r="AD32" s="78"/>
      <c r="AE32" s="92">
        <f aca="true" t="shared" si="12" ref="AE32:AE95">SUM(E15:E32)</f>
        <v>64.33000000000001</v>
      </c>
      <c r="AF32" s="92"/>
      <c r="AG32" s="90" t="str">
        <f aca="true" t="shared" si="13" ref="AG32:AG95">IF(AE32=MIN(AE$31:AE$253),AE32,"-")</f>
        <v>-</v>
      </c>
      <c r="AH32" s="78"/>
      <c r="AI32" s="78"/>
      <c r="AJ32" s="78"/>
      <c r="AK32" s="78"/>
    </row>
    <row r="33" spans="1:37" ht="12.75">
      <c r="A33" s="78"/>
      <c r="B33" s="78"/>
      <c r="C33" s="14" t="s">
        <v>34</v>
      </c>
      <c r="D33" s="14"/>
      <c r="E33" s="15">
        <f>MODL88!B36</f>
        <v>0.83</v>
      </c>
      <c r="F33" s="15"/>
      <c r="G33" s="89">
        <f t="shared" si="0"/>
        <v>6.21</v>
      </c>
      <c r="H33" s="89"/>
      <c r="I33" s="90" t="str">
        <f t="shared" si="1"/>
        <v>-</v>
      </c>
      <c r="J33" s="90"/>
      <c r="K33" s="90" t="str">
        <f t="shared" si="2"/>
        <v>-</v>
      </c>
      <c r="L33" s="90"/>
      <c r="M33" s="91">
        <f t="shared" si="3"/>
        <v>0</v>
      </c>
      <c r="N33" s="78"/>
      <c r="O33" s="92">
        <f t="shared" si="4"/>
        <v>17.689999999999998</v>
      </c>
      <c r="P33" s="92"/>
      <c r="Q33" s="90" t="str">
        <f t="shared" si="5"/>
        <v>-</v>
      </c>
      <c r="R33" s="90"/>
      <c r="S33" s="90" t="str">
        <f t="shared" si="6"/>
        <v>-</v>
      </c>
      <c r="T33" s="90"/>
      <c r="U33" s="91">
        <f t="shared" si="7"/>
        <v>0</v>
      </c>
      <c r="V33" s="78"/>
      <c r="W33" s="92">
        <f t="shared" si="8"/>
        <v>35.64</v>
      </c>
      <c r="X33" s="92"/>
      <c r="Y33" s="90" t="str">
        <f t="shared" si="9"/>
        <v>-</v>
      </c>
      <c r="Z33" s="90"/>
      <c r="AA33" s="90" t="str">
        <f t="shared" si="10"/>
        <v>-</v>
      </c>
      <c r="AB33" s="90"/>
      <c r="AC33" s="91">
        <f t="shared" si="11"/>
        <v>0</v>
      </c>
      <c r="AD33" s="78"/>
      <c r="AE33" s="92">
        <f t="shared" si="12"/>
        <v>61.13000000000001</v>
      </c>
      <c r="AF33" s="92"/>
      <c r="AG33" s="90" t="str">
        <f t="shared" si="13"/>
        <v>-</v>
      </c>
      <c r="AH33" s="78"/>
      <c r="AI33" s="78"/>
      <c r="AJ33" s="78"/>
      <c r="AK33" s="78"/>
    </row>
    <row r="34" spans="1:37" ht="12.75">
      <c r="A34" s="78"/>
      <c r="B34" s="78"/>
      <c r="C34" s="14" t="s">
        <v>35</v>
      </c>
      <c r="D34" s="14"/>
      <c r="E34" s="15">
        <f>MODL88!B37</f>
        <v>2.11</v>
      </c>
      <c r="F34" s="15"/>
      <c r="G34" s="89">
        <f t="shared" si="0"/>
        <v>6.799999999999999</v>
      </c>
      <c r="H34" s="89"/>
      <c r="I34" s="90" t="str">
        <f t="shared" si="1"/>
        <v>-</v>
      </c>
      <c r="J34" s="90"/>
      <c r="K34" s="90" t="str">
        <f t="shared" si="2"/>
        <v>-</v>
      </c>
      <c r="L34" s="90"/>
      <c r="M34" s="91">
        <f t="shared" si="3"/>
        <v>0</v>
      </c>
      <c r="N34" s="78"/>
      <c r="O34" s="92">
        <f t="shared" si="4"/>
        <v>17.93</v>
      </c>
      <c r="P34" s="92"/>
      <c r="Q34" s="90" t="str">
        <f t="shared" si="5"/>
        <v>-</v>
      </c>
      <c r="R34" s="90"/>
      <c r="S34" s="90" t="str">
        <f t="shared" si="6"/>
        <v>-</v>
      </c>
      <c r="T34" s="90"/>
      <c r="U34" s="91">
        <f t="shared" si="7"/>
        <v>0</v>
      </c>
      <c r="V34" s="78"/>
      <c r="W34" s="92">
        <f t="shared" si="8"/>
        <v>35.63</v>
      </c>
      <c r="X34" s="92"/>
      <c r="Y34" s="90" t="str">
        <f t="shared" si="9"/>
        <v>-</v>
      </c>
      <c r="Z34" s="90"/>
      <c r="AA34" s="90" t="str">
        <f t="shared" si="10"/>
        <v>-</v>
      </c>
      <c r="AB34" s="90"/>
      <c r="AC34" s="91">
        <f t="shared" si="11"/>
        <v>0</v>
      </c>
      <c r="AD34" s="78"/>
      <c r="AE34" s="92">
        <f t="shared" si="12"/>
        <v>61.78000000000001</v>
      </c>
      <c r="AF34" s="92"/>
      <c r="AG34" s="90" t="str">
        <f t="shared" si="13"/>
        <v>-</v>
      </c>
      <c r="AH34" s="78"/>
      <c r="AI34" s="78"/>
      <c r="AJ34" s="78"/>
      <c r="AK34" s="78"/>
    </row>
    <row r="35" spans="1:37" ht="12.75">
      <c r="A35" s="78"/>
      <c r="B35" s="78"/>
      <c r="C35" s="14" t="s">
        <v>36</v>
      </c>
      <c r="D35" s="14"/>
      <c r="E35" s="15">
        <f>MODL88!B38</f>
        <v>2.27</v>
      </c>
      <c r="F35" s="15"/>
      <c r="G35" s="89">
        <f t="shared" si="0"/>
        <v>5.21</v>
      </c>
      <c r="H35" s="89"/>
      <c r="I35" s="90" t="str">
        <f t="shared" si="1"/>
        <v>-</v>
      </c>
      <c r="J35" s="90"/>
      <c r="K35" s="90" t="str">
        <f t="shared" si="2"/>
        <v>-</v>
      </c>
      <c r="L35" s="90"/>
      <c r="M35" s="91">
        <f t="shared" si="3"/>
        <v>0</v>
      </c>
      <c r="N35" s="78"/>
      <c r="O35" s="92">
        <f t="shared" si="4"/>
        <v>19.15</v>
      </c>
      <c r="P35" s="92"/>
      <c r="Q35" s="90" t="str">
        <f t="shared" si="5"/>
        <v>-</v>
      </c>
      <c r="R35" s="90"/>
      <c r="S35" s="90" t="str">
        <f t="shared" si="6"/>
        <v>-</v>
      </c>
      <c r="T35" s="90"/>
      <c r="U35" s="91">
        <f t="shared" si="7"/>
        <v>0</v>
      </c>
      <c r="V35" s="78"/>
      <c r="W35" s="92">
        <f t="shared" si="8"/>
        <v>37.39000000000001</v>
      </c>
      <c r="X35" s="92"/>
      <c r="Y35" s="90" t="str">
        <f t="shared" si="9"/>
        <v>-</v>
      </c>
      <c r="Z35" s="90"/>
      <c r="AA35" s="90" t="str">
        <f t="shared" si="10"/>
        <v>-</v>
      </c>
      <c r="AB35" s="90"/>
      <c r="AC35" s="91">
        <f t="shared" si="11"/>
        <v>0</v>
      </c>
      <c r="AD35" s="78"/>
      <c r="AE35" s="92">
        <f t="shared" si="12"/>
        <v>63.45000000000001</v>
      </c>
      <c r="AF35" s="92"/>
      <c r="AG35" s="90" t="str">
        <f t="shared" si="13"/>
        <v>-</v>
      </c>
      <c r="AH35" s="78"/>
      <c r="AI35" s="78"/>
      <c r="AJ35" s="78"/>
      <c r="AK35" s="78"/>
    </row>
    <row r="36" spans="1:37" ht="12.75">
      <c r="A36" s="78"/>
      <c r="B36" s="78"/>
      <c r="C36" s="14" t="s">
        <v>37</v>
      </c>
      <c r="D36" s="14"/>
      <c r="E36" s="15">
        <f>MODL88!B39</f>
        <v>0</v>
      </c>
      <c r="F36" s="15"/>
      <c r="G36" s="89">
        <f t="shared" si="0"/>
        <v>4.38</v>
      </c>
      <c r="H36" s="89"/>
      <c r="I36" s="90" t="str">
        <f t="shared" si="1"/>
        <v>-</v>
      </c>
      <c r="J36" s="90"/>
      <c r="K36" s="90" t="str">
        <f t="shared" si="2"/>
        <v>-</v>
      </c>
      <c r="L36" s="90"/>
      <c r="M36" s="91">
        <f t="shared" si="3"/>
        <v>0</v>
      </c>
      <c r="N36" s="78"/>
      <c r="O36" s="92">
        <f t="shared" si="4"/>
        <v>10.59</v>
      </c>
      <c r="P36" s="92"/>
      <c r="Q36" s="90" t="str">
        <f t="shared" si="5"/>
        <v>-</v>
      </c>
      <c r="R36" s="90"/>
      <c r="S36" s="90" t="str">
        <f t="shared" si="6"/>
        <v>-</v>
      </c>
      <c r="T36" s="90"/>
      <c r="U36" s="91">
        <f t="shared" si="7"/>
        <v>0</v>
      </c>
      <c r="V36" s="78"/>
      <c r="W36" s="92">
        <f t="shared" si="8"/>
        <v>25.4</v>
      </c>
      <c r="X36" s="92"/>
      <c r="Y36" s="90" t="str">
        <f t="shared" si="9"/>
        <v>-</v>
      </c>
      <c r="Z36" s="90"/>
      <c r="AA36" s="90" t="str">
        <f t="shared" si="10"/>
        <v>-</v>
      </c>
      <c r="AB36" s="90"/>
      <c r="AC36" s="91">
        <f t="shared" si="11"/>
        <v>0</v>
      </c>
      <c r="AD36" s="78"/>
      <c r="AE36" s="92">
        <f t="shared" si="12"/>
        <v>55.06000000000001</v>
      </c>
      <c r="AF36" s="92"/>
      <c r="AG36" s="90" t="str">
        <f t="shared" si="13"/>
        <v>-</v>
      </c>
      <c r="AH36" s="78"/>
      <c r="AI36" s="78"/>
      <c r="AJ36" s="78"/>
      <c r="AK36" s="78"/>
    </row>
    <row r="37" spans="1:37" ht="12.75">
      <c r="A37" s="78"/>
      <c r="B37" s="78"/>
      <c r="C37" s="14" t="s">
        <v>38</v>
      </c>
      <c r="D37" s="14"/>
      <c r="E37" s="15">
        <f>MODL88!B40</f>
        <v>0.93</v>
      </c>
      <c r="F37" s="15"/>
      <c r="G37" s="89">
        <f t="shared" si="0"/>
        <v>3.2</v>
      </c>
      <c r="H37" s="89"/>
      <c r="I37" s="90" t="str">
        <f t="shared" si="1"/>
        <v>-</v>
      </c>
      <c r="J37" s="90"/>
      <c r="K37" s="90" t="str">
        <f t="shared" si="2"/>
        <v>-</v>
      </c>
      <c r="L37" s="90"/>
      <c r="M37" s="91">
        <f t="shared" si="3"/>
        <v>0</v>
      </c>
      <c r="N37" s="78"/>
      <c r="O37" s="92">
        <f t="shared" si="4"/>
        <v>9.999999999999998</v>
      </c>
      <c r="P37" s="92"/>
      <c r="Q37" s="90" t="str">
        <f t="shared" si="5"/>
        <v>-</v>
      </c>
      <c r="R37" s="90"/>
      <c r="S37" s="90" t="str">
        <f t="shared" si="6"/>
        <v>-</v>
      </c>
      <c r="T37" s="90"/>
      <c r="U37" s="91">
        <f t="shared" si="7"/>
        <v>0</v>
      </c>
      <c r="V37" s="78"/>
      <c r="W37" s="92">
        <f t="shared" si="8"/>
        <v>24.469999999999995</v>
      </c>
      <c r="X37" s="92"/>
      <c r="Y37" s="90" t="str">
        <f t="shared" si="9"/>
        <v>-</v>
      </c>
      <c r="Z37" s="90"/>
      <c r="AA37" s="90" t="str">
        <f t="shared" si="10"/>
        <v>-</v>
      </c>
      <c r="AB37" s="90"/>
      <c r="AC37" s="91">
        <f t="shared" si="11"/>
        <v>0</v>
      </c>
      <c r="AD37" s="78"/>
      <c r="AE37" s="92">
        <f t="shared" si="12"/>
        <v>45.50000000000001</v>
      </c>
      <c r="AF37" s="92"/>
      <c r="AG37" s="90" t="str">
        <f t="shared" si="13"/>
        <v>-</v>
      </c>
      <c r="AH37" s="78"/>
      <c r="AI37" s="78"/>
      <c r="AJ37" s="78"/>
      <c r="AK37" s="78"/>
    </row>
    <row r="38" spans="1:37" ht="12.75">
      <c r="A38" s="80">
        <v>1989</v>
      </c>
      <c r="B38" s="80"/>
      <c r="C38" s="14" t="s">
        <v>28</v>
      </c>
      <c r="D38" s="14"/>
      <c r="E38" s="15">
        <f>MODL89!B29</f>
        <v>4.65</v>
      </c>
      <c r="F38" s="15"/>
      <c r="G38" s="89">
        <f t="shared" si="0"/>
        <v>5.58</v>
      </c>
      <c r="H38" s="89"/>
      <c r="I38" s="90" t="str">
        <f t="shared" si="1"/>
        <v>-</v>
      </c>
      <c r="J38" s="90"/>
      <c r="K38" s="90" t="str">
        <f t="shared" si="2"/>
        <v>-</v>
      </c>
      <c r="L38" s="90"/>
      <c r="M38" s="91">
        <f t="shared" si="3"/>
        <v>0</v>
      </c>
      <c r="N38" s="78"/>
      <c r="O38" s="92">
        <f t="shared" si="4"/>
        <v>10.79</v>
      </c>
      <c r="P38" s="92"/>
      <c r="Q38" s="90" t="str">
        <f t="shared" si="5"/>
        <v>-</v>
      </c>
      <c r="R38" s="90"/>
      <c r="S38" s="90" t="str">
        <f t="shared" si="6"/>
        <v>-</v>
      </c>
      <c r="T38" s="90"/>
      <c r="U38" s="91">
        <f t="shared" si="7"/>
        <v>0</v>
      </c>
      <c r="V38" s="78"/>
      <c r="W38" s="92">
        <f t="shared" si="8"/>
        <v>28.529999999999994</v>
      </c>
      <c r="X38" s="92"/>
      <c r="Y38" s="90" t="str">
        <f t="shared" si="9"/>
        <v>-</v>
      </c>
      <c r="Z38" s="90"/>
      <c r="AA38" s="90" t="str">
        <f t="shared" si="10"/>
        <v>-</v>
      </c>
      <c r="AB38" s="90"/>
      <c r="AC38" s="91">
        <f t="shared" si="11"/>
        <v>0</v>
      </c>
      <c r="AD38" s="78"/>
      <c r="AE38" s="92">
        <f t="shared" si="12"/>
        <v>47.260000000000005</v>
      </c>
      <c r="AF38" s="92"/>
      <c r="AG38" s="90" t="str">
        <f t="shared" si="13"/>
        <v>-</v>
      </c>
      <c r="AH38" s="78"/>
      <c r="AI38" s="89">
        <f>SUM(E14:E38)</f>
        <v>76.31000000000002</v>
      </c>
      <c r="AJ38" s="78"/>
      <c r="AK38" s="90" t="str">
        <f>IF(AI38=MIN(AI$38:AI$253),AI38,"-")</f>
        <v>-</v>
      </c>
    </row>
    <row r="39" spans="1:37" ht="12.75">
      <c r="A39" s="78"/>
      <c r="B39" s="78"/>
      <c r="C39" s="14" t="s">
        <v>29</v>
      </c>
      <c r="D39" s="14"/>
      <c r="E39" s="15">
        <f>MODL89!B30</f>
        <v>0.69</v>
      </c>
      <c r="F39" s="15"/>
      <c r="G39" s="89">
        <f t="shared" si="0"/>
        <v>6.27</v>
      </c>
      <c r="H39" s="89"/>
      <c r="I39" s="90" t="str">
        <f t="shared" si="1"/>
        <v>-</v>
      </c>
      <c r="J39" s="90"/>
      <c r="K39" s="90" t="str">
        <f t="shared" si="2"/>
        <v>-</v>
      </c>
      <c r="L39" s="90"/>
      <c r="M39" s="91">
        <f t="shared" si="3"/>
        <v>0</v>
      </c>
      <c r="N39" s="78"/>
      <c r="O39" s="92">
        <f t="shared" si="4"/>
        <v>10.65</v>
      </c>
      <c r="P39" s="92"/>
      <c r="Q39" s="90" t="str">
        <f t="shared" si="5"/>
        <v>-</v>
      </c>
      <c r="R39" s="90"/>
      <c r="S39" s="90" t="str">
        <f t="shared" si="6"/>
        <v>-</v>
      </c>
      <c r="T39" s="90"/>
      <c r="U39" s="91">
        <f t="shared" si="7"/>
        <v>0</v>
      </c>
      <c r="V39" s="78"/>
      <c r="W39" s="92">
        <f t="shared" si="8"/>
        <v>28.34</v>
      </c>
      <c r="X39" s="92"/>
      <c r="Y39" s="90" t="str">
        <f t="shared" si="9"/>
        <v>-</v>
      </c>
      <c r="Z39" s="90"/>
      <c r="AA39" s="90" t="str">
        <f t="shared" si="10"/>
        <v>-</v>
      </c>
      <c r="AB39" s="90"/>
      <c r="AC39" s="91">
        <f t="shared" si="11"/>
        <v>0</v>
      </c>
      <c r="AD39" s="78"/>
      <c r="AE39" s="92">
        <f t="shared" si="12"/>
        <v>46.29</v>
      </c>
      <c r="AF39" s="92"/>
      <c r="AG39" s="90" t="str">
        <f t="shared" si="13"/>
        <v>-</v>
      </c>
      <c r="AH39" s="78"/>
      <c r="AI39" s="89">
        <f aca="true" t="shared" si="14" ref="AI39:AI102">SUM(E15:E39)</f>
        <v>75.81000000000002</v>
      </c>
      <c r="AJ39" s="78"/>
      <c r="AK39" s="90" t="str">
        <f aca="true" t="shared" si="15" ref="AK39:AK102">IF(AI39=MIN(AI$38:AI$253),AI39,"-")</f>
        <v>-</v>
      </c>
    </row>
    <row r="40" spans="1:37" ht="12.75">
      <c r="A40" s="78"/>
      <c r="B40" s="78"/>
      <c r="C40" s="14" t="s">
        <v>30</v>
      </c>
      <c r="D40" s="14"/>
      <c r="E40" s="15">
        <f>MODL89!B31</f>
        <v>3.18</v>
      </c>
      <c r="F40" s="15"/>
      <c r="G40" s="89">
        <f t="shared" si="0"/>
        <v>8.52</v>
      </c>
      <c r="H40" s="89"/>
      <c r="I40" s="90" t="str">
        <f t="shared" si="1"/>
        <v>-</v>
      </c>
      <c r="J40" s="90"/>
      <c r="K40" s="90" t="str">
        <f t="shared" si="2"/>
        <v>-</v>
      </c>
      <c r="L40" s="90"/>
      <c r="M40" s="91">
        <f t="shared" si="3"/>
        <v>0</v>
      </c>
      <c r="N40" s="78"/>
      <c r="O40" s="92">
        <f t="shared" si="4"/>
        <v>11.72</v>
      </c>
      <c r="P40" s="92"/>
      <c r="Q40" s="90" t="str">
        <f t="shared" si="5"/>
        <v>-</v>
      </c>
      <c r="R40" s="90"/>
      <c r="S40" s="90" t="str">
        <f t="shared" si="6"/>
        <v>-</v>
      </c>
      <c r="T40" s="90"/>
      <c r="U40" s="91">
        <f t="shared" si="7"/>
        <v>0</v>
      </c>
      <c r="V40" s="78"/>
      <c r="W40" s="92">
        <f t="shared" si="8"/>
        <v>29.650000000000002</v>
      </c>
      <c r="X40" s="92"/>
      <c r="Y40" s="90" t="str">
        <f t="shared" si="9"/>
        <v>-</v>
      </c>
      <c r="Z40" s="90"/>
      <c r="AA40" s="90" t="str">
        <f t="shared" si="10"/>
        <v>-</v>
      </c>
      <c r="AB40" s="90"/>
      <c r="AC40" s="91">
        <f t="shared" si="11"/>
        <v>0</v>
      </c>
      <c r="AD40" s="78"/>
      <c r="AE40" s="92">
        <f t="shared" si="12"/>
        <v>47.35</v>
      </c>
      <c r="AF40" s="92"/>
      <c r="AG40" s="90" t="str">
        <f t="shared" si="13"/>
        <v>-</v>
      </c>
      <c r="AH40" s="78"/>
      <c r="AI40" s="89">
        <f t="shared" si="14"/>
        <v>74.96000000000002</v>
      </c>
      <c r="AJ40" s="78"/>
      <c r="AK40" s="90" t="str">
        <f t="shared" si="15"/>
        <v>-</v>
      </c>
    </row>
    <row r="41" spans="1:37" ht="12.75">
      <c r="A41" s="78"/>
      <c r="B41" s="78"/>
      <c r="C41" s="14" t="s">
        <v>31</v>
      </c>
      <c r="D41" s="14"/>
      <c r="E41" s="15">
        <f>MODL89!B32</f>
        <v>3.16</v>
      </c>
      <c r="F41" s="15"/>
      <c r="G41" s="89">
        <f t="shared" si="0"/>
        <v>7.03</v>
      </c>
      <c r="H41" s="89"/>
      <c r="I41" s="90" t="str">
        <f t="shared" si="1"/>
        <v>-</v>
      </c>
      <c r="J41" s="90"/>
      <c r="K41" s="90" t="str">
        <f t="shared" si="2"/>
        <v>-</v>
      </c>
      <c r="L41" s="90"/>
      <c r="M41" s="91">
        <f t="shared" si="3"/>
        <v>0</v>
      </c>
      <c r="N41" s="78"/>
      <c r="O41" s="92">
        <f t="shared" si="4"/>
        <v>12.61</v>
      </c>
      <c r="P41" s="92"/>
      <c r="Q41" s="90" t="str">
        <f t="shared" si="5"/>
        <v>-</v>
      </c>
      <c r="R41" s="90"/>
      <c r="S41" s="90" t="str">
        <f t="shared" si="6"/>
        <v>-</v>
      </c>
      <c r="T41" s="90"/>
      <c r="U41" s="91">
        <f t="shared" si="7"/>
        <v>0</v>
      </c>
      <c r="V41" s="78"/>
      <c r="W41" s="92">
        <f t="shared" si="8"/>
        <v>31.759999999999998</v>
      </c>
      <c r="X41" s="92"/>
      <c r="Y41" s="90" t="str">
        <f t="shared" si="9"/>
        <v>-</v>
      </c>
      <c r="Z41" s="90"/>
      <c r="AA41" s="90" t="str">
        <f t="shared" si="10"/>
        <v>-</v>
      </c>
      <c r="AB41" s="90"/>
      <c r="AC41" s="91">
        <f t="shared" si="11"/>
        <v>0</v>
      </c>
      <c r="AD41" s="78"/>
      <c r="AE41" s="92">
        <f t="shared" si="12"/>
        <v>50</v>
      </c>
      <c r="AF41" s="92"/>
      <c r="AG41" s="90" t="str">
        <f t="shared" si="13"/>
        <v>-</v>
      </c>
      <c r="AH41" s="78"/>
      <c r="AI41" s="89">
        <f t="shared" si="14"/>
        <v>76.66000000000003</v>
      </c>
      <c r="AJ41" s="78"/>
      <c r="AK41" s="90" t="str">
        <f t="shared" si="15"/>
        <v>-</v>
      </c>
    </row>
    <row r="42" spans="1:37" ht="12.75">
      <c r="A42" s="78"/>
      <c r="B42" s="78"/>
      <c r="C42" s="14" t="s">
        <v>2</v>
      </c>
      <c r="D42" s="14"/>
      <c r="E42" s="15">
        <f>MODL89!B33</f>
        <v>6.06</v>
      </c>
      <c r="F42" s="15"/>
      <c r="G42" s="89">
        <f t="shared" si="0"/>
        <v>12.399999999999999</v>
      </c>
      <c r="H42" s="89"/>
      <c r="I42" s="90" t="str">
        <f t="shared" si="1"/>
        <v>-</v>
      </c>
      <c r="J42" s="90"/>
      <c r="K42" s="90" t="str">
        <f t="shared" si="2"/>
        <v>-</v>
      </c>
      <c r="L42" s="90"/>
      <c r="M42" s="91">
        <f t="shared" si="3"/>
        <v>0</v>
      </c>
      <c r="N42" s="78"/>
      <c r="O42" s="92">
        <f t="shared" si="4"/>
        <v>18.669999999999998</v>
      </c>
      <c r="P42" s="92"/>
      <c r="Q42" s="90" t="str">
        <f t="shared" si="5"/>
        <v>-</v>
      </c>
      <c r="R42" s="90"/>
      <c r="S42" s="90" t="str">
        <f t="shared" si="6"/>
        <v>-</v>
      </c>
      <c r="T42" s="90"/>
      <c r="U42" s="91">
        <f t="shared" si="7"/>
        <v>0</v>
      </c>
      <c r="V42" s="78"/>
      <c r="W42" s="92">
        <f t="shared" si="8"/>
        <v>29.26</v>
      </c>
      <c r="X42" s="92"/>
      <c r="Y42" s="90" t="str">
        <f t="shared" si="9"/>
        <v>-</v>
      </c>
      <c r="Z42" s="90"/>
      <c r="AA42" s="90" t="str">
        <f t="shared" si="10"/>
        <v>-</v>
      </c>
      <c r="AB42" s="90"/>
      <c r="AC42" s="91">
        <f t="shared" si="11"/>
        <v>0</v>
      </c>
      <c r="AD42" s="78"/>
      <c r="AE42" s="92">
        <f t="shared" si="12"/>
        <v>44.07000000000001</v>
      </c>
      <c r="AF42" s="92"/>
      <c r="AG42" s="90" t="str">
        <f t="shared" si="13"/>
        <v>-</v>
      </c>
      <c r="AH42" s="78"/>
      <c r="AI42" s="89">
        <f t="shared" si="14"/>
        <v>82.12000000000002</v>
      </c>
      <c r="AJ42" s="78"/>
      <c r="AK42" s="90" t="str">
        <f t="shared" si="15"/>
        <v>-</v>
      </c>
    </row>
    <row r="43" spans="1:37" ht="12.75">
      <c r="A43" s="78"/>
      <c r="B43" s="78"/>
      <c r="C43" s="14" t="s">
        <v>32</v>
      </c>
      <c r="D43" s="14"/>
      <c r="E43" s="15">
        <f>MODL89!B34</f>
        <v>3.59</v>
      </c>
      <c r="F43" s="15"/>
      <c r="G43" s="89">
        <f t="shared" si="0"/>
        <v>12.809999999999999</v>
      </c>
      <c r="H43" s="89"/>
      <c r="I43" s="90" t="str">
        <f t="shared" si="1"/>
        <v>-</v>
      </c>
      <c r="J43" s="90"/>
      <c r="K43" s="90" t="str">
        <f t="shared" si="2"/>
        <v>-</v>
      </c>
      <c r="L43" s="90"/>
      <c r="M43" s="91">
        <f t="shared" si="3"/>
        <v>0</v>
      </c>
      <c r="N43" s="78"/>
      <c r="O43" s="92">
        <f t="shared" si="4"/>
        <v>21.33</v>
      </c>
      <c r="P43" s="92"/>
      <c r="Q43" s="90" t="str">
        <f t="shared" si="5"/>
        <v>-</v>
      </c>
      <c r="R43" s="90"/>
      <c r="S43" s="90" t="str">
        <f t="shared" si="6"/>
        <v>-</v>
      </c>
      <c r="T43" s="90"/>
      <c r="U43" s="91">
        <f t="shared" si="7"/>
        <v>0</v>
      </c>
      <c r="V43" s="78"/>
      <c r="W43" s="92">
        <f t="shared" si="8"/>
        <v>31.33</v>
      </c>
      <c r="X43" s="92"/>
      <c r="Y43" s="90" t="str">
        <f t="shared" si="9"/>
        <v>-</v>
      </c>
      <c r="Z43" s="90"/>
      <c r="AA43" s="90" t="str">
        <f t="shared" si="10"/>
        <v>-</v>
      </c>
      <c r="AB43" s="90"/>
      <c r="AC43" s="91">
        <f t="shared" si="11"/>
        <v>0</v>
      </c>
      <c r="AD43" s="78"/>
      <c r="AE43" s="92">
        <f t="shared" si="12"/>
        <v>45.80000000000001</v>
      </c>
      <c r="AF43" s="92"/>
      <c r="AG43" s="90" t="str">
        <f t="shared" si="13"/>
        <v>-</v>
      </c>
      <c r="AH43" s="78"/>
      <c r="AI43" s="89">
        <f t="shared" si="14"/>
        <v>77.32000000000001</v>
      </c>
      <c r="AJ43" s="78"/>
      <c r="AK43" s="90" t="str">
        <f t="shared" si="15"/>
        <v>-</v>
      </c>
    </row>
    <row r="44" spans="1:37" ht="12.75">
      <c r="A44" s="78"/>
      <c r="B44" s="78"/>
      <c r="C44" s="14" t="s">
        <v>33</v>
      </c>
      <c r="D44" s="14"/>
      <c r="E44" s="15">
        <f>MODL89!B35</f>
        <v>1.02</v>
      </c>
      <c r="F44" s="15"/>
      <c r="G44" s="89">
        <f t="shared" si="0"/>
        <v>10.669999999999998</v>
      </c>
      <c r="H44" s="89"/>
      <c r="I44" s="90" t="str">
        <f t="shared" si="1"/>
        <v>-</v>
      </c>
      <c r="J44" s="90"/>
      <c r="K44" s="90" t="str">
        <f t="shared" si="2"/>
        <v>-</v>
      </c>
      <c r="L44" s="90"/>
      <c r="M44" s="91">
        <f t="shared" si="3"/>
        <v>0</v>
      </c>
      <c r="N44" s="78"/>
      <c r="O44" s="92">
        <f t="shared" si="4"/>
        <v>17.7</v>
      </c>
      <c r="P44" s="92"/>
      <c r="Q44" s="90" t="str">
        <f t="shared" si="5"/>
        <v>-</v>
      </c>
      <c r="R44" s="90"/>
      <c r="S44" s="90" t="str">
        <f t="shared" si="6"/>
        <v>-</v>
      </c>
      <c r="T44" s="90"/>
      <c r="U44" s="91">
        <f t="shared" si="7"/>
        <v>0</v>
      </c>
      <c r="V44" s="78"/>
      <c r="W44" s="92">
        <f t="shared" si="8"/>
        <v>28.49</v>
      </c>
      <c r="X44" s="92"/>
      <c r="Y44" s="90" t="str">
        <f t="shared" si="9"/>
        <v>-</v>
      </c>
      <c r="Z44" s="90"/>
      <c r="AA44" s="90" t="str">
        <f t="shared" si="10"/>
        <v>-</v>
      </c>
      <c r="AB44" s="90"/>
      <c r="AC44" s="91">
        <f t="shared" si="11"/>
        <v>0</v>
      </c>
      <c r="AD44" s="78"/>
      <c r="AE44" s="92">
        <f t="shared" si="12"/>
        <v>46.23000000000001</v>
      </c>
      <c r="AF44" s="92"/>
      <c r="AG44" s="90" t="str">
        <f t="shared" si="13"/>
        <v>-</v>
      </c>
      <c r="AH44" s="78"/>
      <c r="AI44" s="89">
        <f t="shared" si="14"/>
        <v>67.85000000000001</v>
      </c>
      <c r="AJ44" s="78"/>
      <c r="AK44" s="90" t="str">
        <f t="shared" si="15"/>
        <v>-</v>
      </c>
    </row>
    <row r="45" spans="1:37" ht="12.75">
      <c r="A45" s="78"/>
      <c r="B45" s="78"/>
      <c r="C45" s="14" t="s">
        <v>34</v>
      </c>
      <c r="D45" s="14"/>
      <c r="E45" s="15">
        <f>MODL89!B36</f>
        <v>0.94</v>
      </c>
      <c r="F45" s="15"/>
      <c r="G45" s="89">
        <f t="shared" si="0"/>
        <v>5.549999999999999</v>
      </c>
      <c r="H45" s="89"/>
      <c r="I45" s="90" t="str">
        <f t="shared" si="1"/>
        <v>-</v>
      </c>
      <c r="J45" s="90"/>
      <c r="K45" s="90" t="str">
        <f t="shared" si="2"/>
        <v>-</v>
      </c>
      <c r="L45" s="90"/>
      <c r="M45" s="91">
        <f t="shared" si="3"/>
        <v>0</v>
      </c>
      <c r="N45" s="78"/>
      <c r="O45" s="92">
        <f t="shared" si="4"/>
        <v>17.95</v>
      </c>
      <c r="P45" s="92"/>
      <c r="Q45" s="90" t="str">
        <f t="shared" si="5"/>
        <v>-</v>
      </c>
      <c r="R45" s="90"/>
      <c r="S45" s="90" t="str">
        <f t="shared" si="6"/>
        <v>-</v>
      </c>
      <c r="T45" s="90"/>
      <c r="U45" s="91">
        <f t="shared" si="7"/>
        <v>0</v>
      </c>
      <c r="V45" s="78"/>
      <c r="W45" s="92">
        <f t="shared" si="8"/>
        <v>28.6</v>
      </c>
      <c r="X45" s="92"/>
      <c r="Y45" s="90" t="str">
        <f t="shared" si="9"/>
        <v>-</v>
      </c>
      <c r="Z45" s="90"/>
      <c r="AA45" s="90" t="str">
        <f t="shared" si="10"/>
        <v>-</v>
      </c>
      <c r="AB45" s="90"/>
      <c r="AC45" s="91">
        <f t="shared" si="11"/>
        <v>0</v>
      </c>
      <c r="AD45" s="78"/>
      <c r="AE45" s="92">
        <f t="shared" si="12"/>
        <v>46.29</v>
      </c>
      <c r="AF45" s="92"/>
      <c r="AG45" s="90" t="str">
        <f t="shared" si="13"/>
        <v>-</v>
      </c>
      <c r="AH45" s="78"/>
      <c r="AI45" s="89">
        <f t="shared" si="14"/>
        <v>65.9</v>
      </c>
      <c r="AJ45" s="78"/>
      <c r="AK45" s="90" t="str">
        <f t="shared" si="15"/>
        <v>-</v>
      </c>
    </row>
    <row r="46" spans="1:37" ht="12.75">
      <c r="A46" s="78"/>
      <c r="B46" s="78"/>
      <c r="C46" s="14" t="s">
        <v>35</v>
      </c>
      <c r="D46" s="14"/>
      <c r="E46" s="15">
        <f>MODL89!B37</f>
        <v>1.28</v>
      </c>
      <c r="F46" s="15"/>
      <c r="G46" s="89">
        <f t="shared" si="0"/>
        <v>3.24</v>
      </c>
      <c r="H46" s="89"/>
      <c r="I46" s="90" t="str">
        <f t="shared" si="1"/>
        <v>-</v>
      </c>
      <c r="J46" s="90"/>
      <c r="K46" s="90" t="str">
        <f t="shared" si="2"/>
        <v>-</v>
      </c>
      <c r="L46" s="90"/>
      <c r="M46" s="91">
        <f t="shared" si="3"/>
        <v>0</v>
      </c>
      <c r="N46" s="78"/>
      <c r="O46" s="92">
        <f t="shared" si="4"/>
        <v>16.049999999999997</v>
      </c>
      <c r="P46" s="92"/>
      <c r="Q46" s="90" t="str">
        <f t="shared" si="5"/>
        <v>-</v>
      </c>
      <c r="R46" s="90"/>
      <c r="S46" s="90" t="str">
        <f t="shared" si="6"/>
        <v>-</v>
      </c>
      <c r="T46" s="90"/>
      <c r="U46" s="91">
        <f t="shared" si="7"/>
        <v>0</v>
      </c>
      <c r="V46" s="78"/>
      <c r="W46" s="92">
        <f t="shared" si="8"/>
        <v>27.770000000000003</v>
      </c>
      <c r="X46" s="92"/>
      <c r="Y46" s="90" t="str">
        <f t="shared" si="9"/>
        <v>-</v>
      </c>
      <c r="Z46" s="90"/>
      <c r="AA46" s="90" t="str">
        <f t="shared" si="10"/>
        <v>-</v>
      </c>
      <c r="AB46" s="90"/>
      <c r="AC46" s="91">
        <f t="shared" si="11"/>
        <v>0</v>
      </c>
      <c r="AD46" s="78"/>
      <c r="AE46" s="92">
        <f t="shared" si="12"/>
        <v>45.70000000000001</v>
      </c>
      <c r="AF46" s="92"/>
      <c r="AG46" s="90" t="str">
        <f t="shared" si="13"/>
        <v>-</v>
      </c>
      <c r="AH46" s="78"/>
      <c r="AI46" s="89">
        <f t="shared" si="14"/>
        <v>65.52000000000001</v>
      </c>
      <c r="AJ46" s="78"/>
      <c r="AK46" s="90" t="str">
        <f t="shared" si="15"/>
        <v>-</v>
      </c>
    </row>
    <row r="47" spans="1:37" ht="12.75">
      <c r="A47" s="78"/>
      <c r="B47" s="78"/>
      <c r="C47" s="14" t="s">
        <v>36</v>
      </c>
      <c r="D47" s="14"/>
      <c r="E47" s="15">
        <f>MODL89!B38</f>
        <v>3.57</v>
      </c>
      <c r="F47" s="15"/>
      <c r="G47" s="89">
        <f t="shared" si="0"/>
        <v>5.789999999999999</v>
      </c>
      <c r="H47" s="89"/>
      <c r="I47" s="90" t="str">
        <f t="shared" si="1"/>
        <v>-</v>
      </c>
      <c r="J47" s="90"/>
      <c r="K47" s="90" t="str">
        <f t="shared" si="2"/>
        <v>-</v>
      </c>
      <c r="L47" s="90"/>
      <c r="M47" s="91">
        <f t="shared" si="3"/>
        <v>0</v>
      </c>
      <c r="N47" s="78"/>
      <c r="O47" s="92">
        <f t="shared" si="4"/>
        <v>16.459999999999997</v>
      </c>
      <c r="P47" s="92"/>
      <c r="Q47" s="90" t="str">
        <f t="shared" si="5"/>
        <v>-</v>
      </c>
      <c r="R47" s="90"/>
      <c r="S47" s="90" t="str">
        <f t="shared" si="6"/>
        <v>-</v>
      </c>
      <c r="T47" s="90"/>
      <c r="U47" s="91">
        <f t="shared" si="7"/>
        <v>0</v>
      </c>
      <c r="V47" s="78"/>
      <c r="W47" s="92">
        <f t="shared" si="8"/>
        <v>29.07</v>
      </c>
      <c r="X47" s="92"/>
      <c r="Y47" s="90" t="str">
        <f t="shared" si="9"/>
        <v>-</v>
      </c>
      <c r="Z47" s="90"/>
      <c r="AA47" s="90" t="str">
        <f t="shared" si="10"/>
        <v>-</v>
      </c>
      <c r="AB47" s="90"/>
      <c r="AC47" s="91">
        <f t="shared" si="11"/>
        <v>0</v>
      </c>
      <c r="AD47" s="78"/>
      <c r="AE47" s="92">
        <f t="shared" si="12"/>
        <v>48.22</v>
      </c>
      <c r="AF47" s="92"/>
      <c r="AG47" s="90" t="str">
        <f t="shared" si="13"/>
        <v>-</v>
      </c>
      <c r="AH47" s="78"/>
      <c r="AI47" s="89">
        <f t="shared" si="14"/>
        <v>66.97000000000001</v>
      </c>
      <c r="AJ47" s="78"/>
      <c r="AK47" s="90" t="str">
        <f t="shared" si="15"/>
        <v>-</v>
      </c>
    </row>
    <row r="48" spans="1:37" ht="12.75">
      <c r="A48" s="78"/>
      <c r="B48" s="78"/>
      <c r="C48" s="14" t="s">
        <v>37</v>
      </c>
      <c r="D48" s="14"/>
      <c r="E48" s="15">
        <f>MODL89!B39</f>
        <v>1.19</v>
      </c>
      <c r="F48" s="15"/>
      <c r="G48" s="89">
        <f t="shared" si="0"/>
        <v>6.039999999999999</v>
      </c>
      <c r="H48" s="89"/>
      <c r="I48" s="90" t="str">
        <f t="shared" si="1"/>
        <v>-</v>
      </c>
      <c r="J48" s="90"/>
      <c r="K48" s="90" t="str">
        <f t="shared" si="2"/>
        <v>-</v>
      </c>
      <c r="L48" s="90"/>
      <c r="M48" s="91">
        <f t="shared" si="3"/>
        <v>0</v>
      </c>
      <c r="N48" s="78"/>
      <c r="O48" s="92">
        <f t="shared" si="4"/>
        <v>11.589999999999998</v>
      </c>
      <c r="P48" s="92"/>
      <c r="Q48" s="90" t="str">
        <f t="shared" si="5"/>
        <v>-</v>
      </c>
      <c r="R48" s="90"/>
      <c r="S48" s="90" t="str">
        <f t="shared" si="6"/>
        <v>-</v>
      </c>
      <c r="T48" s="90"/>
      <c r="U48" s="91">
        <f t="shared" si="7"/>
        <v>0</v>
      </c>
      <c r="V48" s="78"/>
      <c r="W48" s="92">
        <f t="shared" si="8"/>
        <v>30.26</v>
      </c>
      <c r="X48" s="92"/>
      <c r="Y48" s="90" t="str">
        <f t="shared" si="9"/>
        <v>-</v>
      </c>
      <c r="Z48" s="90"/>
      <c r="AA48" s="90" t="str">
        <f t="shared" si="10"/>
        <v>-</v>
      </c>
      <c r="AB48" s="90"/>
      <c r="AC48" s="91">
        <f t="shared" si="11"/>
        <v>0</v>
      </c>
      <c r="AD48" s="78"/>
      <c r="AE48" s="92">
        <f t="shared" si="12"/>
        <v>40.85</v>
      </c>
      <c r="AF48" s="92"/>
      <c r="AG48" s="90" t="str">
        <f t="shared" si="13"/>
        <v>-</v>
      </c>
      <c r="AH48" s="78"/>
      <c r="AI48" s="89">
        <f t="shared" si="14"/>
        <v>67.65</v>
      </c>
      <c r="AJ48" s="78"/>
      <c r="AK48" s="90" t="str">
        <f t="shared" si="15"/>
        <v>-</v>
      </c>
    </row>
    <row r="49" spans="1:37" ht="12.75">
      <c r="A49" s="78"/>
      <c r="B49" s="78"/>
      <c r="C49" s="14" t="s">
        <v>38</v>
      </c>
      <c r="D49" s="14"/>
      <c r="E49" s="15">
        <f>MODL89!B40</f>
        <v>0.41</v>
      </c>
      <c r="F49" s="15"/>
      <c r="G49" s="89">
        <f t="shared" si="0"/>
        <v>5.17</v>
      </c>
      <c r="H49" s="89"/>
      <c r="I49" s="90" t="str">
        <f t="shared" si="1"/>
        <v>-</v>
      </c>
      <c r="J49" s="90"/>
      <c r="K49" s="90" t="str">
        <f t="shared" si="2"/>
        <v>-</v>
      </c>
      <c r="L49" s="90"/>
      <c r="M49" s="91">
        <f t="shared" si="3"/>
        <v>0</v>
      </c>
      <c r="N49" s="78"/>
      <c r="O49" s="92">
        <f t="shared" si="4"/>
        <v>8.41</v>
      </c>
      <c r="P49" s="92"/>
      <c r="Q49" s="90" t="str">
        <f t="shared" si="5"/>
        <v>-</v>
      </c>
      <c r="R49" s="90"/>
      <c r="S49" s="90" t="str">
        <f t="shared" si="6"/>
        <v>-</v>
      </c>
      <c r="T49" s="90"/>
      <c r="U49" s="91">
        <f t="shared" si="7"/>
        <v>0</v>
      </c>
      <c r="V49" s="78"/>
      <c r="W49" s="92">
        <f t="shared" si="8"/>
        <v>29.740000000000002</v>
      </c>
      <c r="X49" s="92"/>
      <c r="Y49" s="90" t="str">
        <f t="shared" si="9"/>
        <v>-</v>
      </c>
      <c r="Z49" s="90"/>
      <c r="AA49" s="90" t="str">
        <f t="shared" si="10"/>
        <v>-</v>
      </c>
      <c r="AB49" s="90"/>
      <c r="AC49" s="91">
        <f t="shared" si="11"/>
        <v>0</v>
      </c>
      <c r="AD49" s="78"/>
      <c r="AE49" s="92">
        <f t="shared" si="12"/>
        <v>39.739999999999995</v>
      </c>
      <c r="AF49" s="92"/>
      <c r="AG49" s="90" t="str">
        <f t="shared" si="13"/>
        <v>-</v>
      </c>
      <c r="AH49" s="78"/>
      <c r="AI49" s="89">
        <f t="shared" si="14"/>
        <v>56.07000000000001</v>
      </c>
      <c r="AJ49" s="78"/>
      <c r="AK49" s="90" t="str">
        <f t="shared" si="15"/>
        <v>-</v>
      </c>
    </row>
    <row r="50" spans="1:37" ht="12.75">
      <c r="A50" s="80">
        <v>1990</v>
      </c>
      <c r="B50" s="80"/>
      <c r="C50" s="14" t="s">
        <v>28</v>
      </c>
      <c r="D50" s="14"/>
      <c r="E50" s="15">
        <f>MODL90!B29</f>
        <v>1.63</v>
      </c>
      <c r="F50" s="15"/>
      <c r="G50" s="89">
        <f t="shared" si="0"/>
        <v>3.2299999999999995</v>
      </c>
      <c r="H50" s="89"/>
      <c r="I50" s="90" t="str">
        <f t="shared" si="1"/>
        <v>-</v>
      </c>
      <c r="J50" s="90"/>
      <c r="K50" s="90" t="str">
        <f t="shared" si="2"/>
        <v>-</v>
      </c>
      <c r="L50" s="90"/>
      <c r="M50" s="91">
        <f t="shared" si="3"/>
        <v>0</v>
      </c>
      <c r="N50" s="78"/>
      <c r="O50" s="92">
        <f t="shared" si="4"/>
        <v>9.02</v>
      </c>
      <c r="P50" s="92"/>
      <c r="Q50" s="90" t="str">
        <f t="shared" si="5"/>
        <v>-</v>
      </c>
      <c r="R50" s="90"/>
      <c r="S50" s="90" t="str">
        <f t="shared" si="6"/>
        <v>-</v>
      </c>
      <c r="T50" s="90"/>
      <c r="U50" s="91">
        <f t="shared" si="7"/>
        <v>0</v>
      </c>
      <c r="V50" s="78"/>
      <c r="W50" s="92">
        <f t="shared" si="8"/>
        <v>26.720000000000002</v>
      </c>
      <c r="X50" s="92"/>
      <c r="Y50" s="90" t="str">
        <f t="shared" si="9"/>
        <v>-</v>
      </c>
      <c r="Z50" s="90"/>
      <c r="AA50" s="90" t="str">
        <f t="shared" si="10"/>
        <v>-</v>
      </c>
      <c r="AB50" s="90"/>
      <c r="AC50" s="91">
        <f t="shared" si="11"/>
        <v>0</v>
      </c>
      <c r="AD50" s="78"/>
      <c r="AE50" s="92">
        <f t="shared" si="12"/>
        <v>37.51</v>
      </c>
      <c r="AF50" s="92"/>
      <c r="AG50" s="90" t="str">
        <f t="shared" si="13"/>
        <v>-</v>
      </c>
      <c r="AH50" s="78"/>
      <c r="AI50" s="89">
        <f t="shared" si="14"/>
        <v>55.84000000000001</v>
      </c>
      <c r="AJ50" s="78"/>
      <c r="AK50" s="90" t="str">
        <f t="shared" si="15"/>
        <v>-</v>
      </c>
    </row>
    <row r="51" spans="1:37" ht="12.75">
      <c r="A51" s="78"/>
      <c r="B51" s="78"/>
      <c r="C51" s="14" t="s">
        <v>29</v>
      </c>
      <c r="D51" s="14"/>
      <c r="E51" s="15">
        <f>MODL90!B30</f>
        <v>2.54</v>
      </c>
      <c r="F51" s="15"/>
      <c r="G51" s="89">
        <f t="shared" si="0"/>
        <v>4.58</v>
      </c>
      <c r="H51" s="89"/>
      <c r="I51" s="90" t="str">
        <f t="shared" si="1"/>
        <v>-</v>
      </c>
      <c r="J51" s="90"/>
      <c r="K51" s="90" t="str">
        <f t="shared" si="2"/>
        <v>-</v>
      </c>
      <c r="L51" s="90"/>
      <c r="M51" s="91">
        <f t="shared" si="3"/>
        <v>0</v>
      </c>
      <c r="N51" s="78"/>
      <c r="O51" s="92">
        <f t="shared" si="4"/>
        <v>10.619999999999997</v>
      </c>
      <c r="P51" s="92"/>
      <c r="Q51" s="90" t="str">
        <f t="shared" si="5"/>
        <v>-</v>
      </c>
      <c r="R51" s="90"/>
      <c r="S51" s="90" t="str">
        <f t="shared" si="6"/>
        <v>-</v>
      </c>
      <c r="T51" s="90"/>
      <c r="U51" s="91">
        <f t="shared" si="7"/>
        <v>0</v>
      </c>
      <c r="V51" s="78"/>
      <c r="W51" s="92">
        <f t="shared" si="8"/>
        <v>28.57</v>
      </c>
      <c r="X51" s="92"/>
      <c r="Y51" s="90" t="str">
        <f t="shared" si="9"/>
        <v>-</v>
      </c>
      <c r="Z51" s="90"/>
      <c r="AA51" s="90" t="str">
        <f t="shared" si="10"/>
        <v>-</v>
      </c>
      <c r="AB51" s="90"/>
      <c r="AC51" s="91">
        <f t="shared" si="11"/>
        <v>0</v>
      </c>
      <c r="AD51" s="78"/>
      <c r="AE51" s="92">
        <f t="shared" si="12"/>
        <v>39.22</v>
      </c>
      <c r="AF51" s="92"/>
      <c r="AG51" s="90" t="str">
        <f t="shared" si="13"/>
        <v>-</v>
      </c>
      <c r="AH51" s="78"/>
      <c r="AI51" s="89">
        <f t="shared" si="14"/>
        <v>57.790000000000006</v>
      </c>
      <c r="AJ51" s="78"/>
      <c r="AK51" s="90" t="str">
        <f t="shared" si="15"/>
        <v>-</v>
      </c>
    </row>
    <row r="52" spans="1:37" ht="12.75">
      <c r="A52" s="78"/>
      <c r="B52" s="78"/>
      <c r="C52" s="14" t="s">
        <v>30</v>
      </c>
      <c r="D52" s="14"/>
      <c r="E52" s="15">
        <f>MODL90!B31</f>
        <v>5.33</v>
      </c>
      <c r="F52" s="15"/>
      <c r="G52" s="89">
        <f t="shared" si="0"/>
        <v>9.5</v>
      </c>
      <c r="H52" s="89"/>
      <c r="I52" s="90" t="str">
        <f t="shared" si="1"/>
        <v>-</v>
      </c>
      <c r="J52" s="90"/>
      <c r="K52" s="90" t="str">
        <f t="shared" si="2"/>
        <v>-</v>
      </c>
      <c r="L52" s="90"/>
      <c r="M52" s="91">
        <f t="shared" si="3"/>
        <v>0</v>
      </c>
      <c r="N52" s="78"/>
      <c r="O52" s="92">
        <f t="shared" si="4"/>
        <v>14.67</v>
      </c>
      <c r="P52" s="92"/>
      <c r="Q52" s="90" t="str">
        <f t="shared" si="5"/>
        <v>-</v>
      </c>
      <c r="R52" s="90"/>
      <c r="S52" s="90" t="str">
        <f t="shared" si="6"/>
        <v>-</v>
      </c>
      <c r="T52" s="90"/>
      <c r="U52" s="91">
        <f t="shared" si="7"/>
        <v>0</v>
      </c>
      <c r="V52" s="78"/>
      <c r="W52" s="92">
        <f t="shared" si="8"/>
        <v>30.72</v>
      </c>
      <c r="X52" s="92"/>
      <c r="Y52" s="90" t="str">
        <f t="shared" si="9"/>
        <v>-</v>
      </c>
      <c r="Z52" s="90"/>
      <c r="AA52" s="90" t="str">
        <f t="shared" si="10"/>
        <v>-</v>
      </c>
      <c r="AB52" s="90"/>
      <c r="AC52" s="91">
        <f t="shared" si="11"/>
        <v>0</v>
      </c>
      <c r="AD52" s="78"/>
      <c r="AE52" s="92">
        <f t="shared" si="12"/>
        <v>42.44</v>
      </c>
      <c r="AF52" s="92"/>
      <c r="AG52" s="90" t="str">
        <f t="shared" si="13"/>
        <v>-</v>
      </c>
      <c r="AH52" s="78"/>
      <c r="AI52" s="89">
        <f t="shared" si="14"/>
        <v>62.239999999999995</v>
      </c>
      <c r="AJ52" s="78"/>
      <c r="AK52" s="90" t="str">
        <f t="shared" si="15"/>
        <v>-</v>
      </c>
    </row>
    <row r="53" spans="1:37" ht="12.75">
      <c r="A53" s="78"/>
      <c r="B53" s="78"/>
      <c r="C53" s="14" t="s">
        <v>31</v>
      </c>
      <c r="D53" s="14"/>
      <c r="E53" s="15">
        <f>MODL90!B32</f>
        <v>3.87</v>
      </c>
      <c r="F53" s="15"/>
      <c r="G53" s="89">
        <f t="shared" si="0"/>
        <v>11.74</v>
      </c>
      <c r="H53" s="89"/>
      <c r="I53" s="90" t="str">
        <f t="shared" si="1"/>
        <v>-</v>
      </c>
      <c r="J53" s="90"/>
      <c r="K53" s="90" t="str">
        <f t="shared" si="2"/>
        <v>-</v>
      </c>
      <c r="L53" s="90"/>
      <c r="M53" s="91">
        <f t="shared" si="3"/>
        <v>0</v>
      </c>
      <c r="N53" s="78"/>
      <c r="O53" s="92">
        <f t="shared" si="4"/>
        <v>14.969999999999999</v>
      </c>
      <c r="P53" s="92"/>
      <c r="Q53" s="90" t="str">
        <f t="shared" si="5"/>
        <v>-</v>
      </c>
      <c r="R53" s="90"/>
      <c r="S53" s="90" t="str">
        <f t="shared" si="6"/>
        <v>-</v>
      </c>
      <c r="T53" s="90"/>
      <c r="U53" s="91">
        <f t="shared" si="7"/>
        <v>0</v>
      </c>
      <c r="V53" s="78"/>
      <c r="W53" s="92">
        <f t="shared" si="8"/>
        <v>31.429999999999996</v>
      </c>
      <c r="X53" s="92"/>
      <c r="Y53" s="90" t="str">
        <f t="shared" si="9"/>
        <v>-</v>
      </c>
      <c r="Z53" s="90"/>
      <c r="AA53" s="90" t="str">
        <f t="shared" si="10"/>
        <v>-</v>
      </c>
      <c r="AB53" s="90"/>
      <c r="AC53" s="91">
        <f t="shared" si="11"/>
        <v>0</v>
      </c>
      <c r="AD53" s="78"/>
      <c r="AE53" s="92">
        <f t="shared" si="12"/>
        <v>44.04</v>
      </c>
      <c r="AF53" s="92"/>
      <c r="AG53" s="90" t="str">
        <f t="shared" si="13"/>
        <v>-</v>
      </c>
      <c r="AH53" s="78"/>
      <c r="AI53" s="89">
        <f t="shared" si="14"/>
        <v>64.24000000000001</v>
      </c>
      <c r="AJ53" s="78"/>
      <c r="AK53" s="90" t="str">
        <f t="shared" si="15"/>
        <v>-</v>
      </c>
    </row>
    <row r="54" spans="1:37" ht="12.75">
      <c r="A54" s="78"/>
      <c r="B54" s="78"/>
      <c r="C54" s="14" t="s">
        <v>2</v>
      </c>
      <c r="D54" s="14"/>
      <c r="E54" s="15">
        <f>MODL90!B33</f>
        <v>3.15</v>
      </c>
      <c r="F54" s="15"/>
      <c r="G54" s="89">
        <f t="shared" si="0"/>
        <v>12.35</v>
      </c>
      <c r="H54" s="89"/>
      <c r="I54" s="90" t="str">
        <f t="shared" si="1"/>
        <v>-</v>
      </c>
      <c r="J54" s="90"/>
      <c r="K54" s="90" t="str">
        <f t="shared" si="2"/>
        <v>-</v>
      </c>
      <c r="L54" s="90"/>
      <c r="M54" s="91">
        <f t="shared" si="3"/>
        <v>0</v>
      </c>
      <c r="N54" s="78"/>
      <c r="O54" s="92">
        <f t="shared" si="4"/>
        <v>16.93</v>
      </c>
      <c r="P54" s="92"/>
      <c r="Q54" s="90" t="str">
        <f t="shared" si="5"/>
        <v>-</v>
      </c>
      <c r="R54" s="90"/>
      <c r="S54" s="90" t="str">
        <f t="shared" si="6"/>
        <v>-</v>
      </c>
      <c r="T54" s="90"/>
      <c r="U54" s="91">
        <f t="shared" si="7"/>
        <v>0</v>
      </c>
      <c r="V54" s="78"/>
      <c r="W54" s="92">
        <f t="shared" si="8"/>
        <v>28.52</v>
      </c>
      <c r="X54" s="92"/>
      <c r="Y54" s="90" t="str">
        <f t="shared" si="9"/>
        <v>-</v>
      </c>
      <c r="Z54" s="90"/>
      <c r="AA54" s="90" t="str">
        <f t="shared" si="10"/>
        <v>-</v>
      </c>
      <c r="AB54" s="90"/>
      <c r="AC54" s="91">
        <f t="shared" si="11"/>
        <v>0</v>
      </c>
      <c r="AD54" s="78"/>
      <c r="AE54" s="92">
        <f t="shared" si="12"/>
        <v>47.19</v>
      </c>
      <c r="AF54" s="92"/>
      <c r="AG54" s="90" t="str">
        <f t="shared" si="13"/>
        <v>-</v>
      </c>
      <c r="AH54" s="78"/>
      <c r="AI54" s="89">
        <f t="shared" si="14"/>
        <v>66.33999999999999</v>
      </c>
      <c r="AJ54" s="78"/>
      <c r="AK54" s="90" t="str">
        <f t="shared" si="15"/>
        <v>-</v>
      </c>
    </row>
    <row r="55" spans="1:37" ht="12.75">
      <c r="A55" s="78"/>
      <c r="B55" s="78"/>
      <c r="C55" s="14" t="s">
        <v>32</v>
      </c>
      <c r="D55" s="14"/>
      <c r="E55" s="15">
        <f>MODL90!B34</f>
        <v>1.25</v>
      </c>
      <c r="F55" s="15"/>
      <c r="G55" s="89">
        <f t="shared" si="0"/>
        <v>8.27</v>
      </c>
      <c r="H55" s="89"/>
      <c r="I55" s="90" t="str">
        <f t="shared" si="1"/>
        <v>-</v>
      </c>
      <c r="J55" s="90"/>
      <c r="K55" s="90" t="str">
        <f t="shared" si="2"/>
        <v>-</v>
      </c>
      <c r="L55" s="90"/>
      <c r="M55" s="91">
        <f t="shared" si="3"/>
        <v>0</v>
      </c>
      <c r="N55" s="78"/>
      <c r="O55" s="92">
        <f t="shared" si="4"/>
        <v>17.77</v>
      </c>
      <c r="P55" s="92"/>
      <c r="Q55" s="90" t="str">
        <f t="shared" si="5"/>
        <v>-</v>
      </c>
      <c r="R55" s="90"/>
      <c r="S55" s="90" t="str">
        <f t="shared" si="6"/>
        <v>-</v>
      </c>
      <c r="T55" s="90"/>
      <c r="U55" s="91">
        <f t="shared" si="7"/>
        <v>0</v>
      </c>
      <c r="V55" s="78"/>
      <c r="W55" s="92">
        <f t="shared" si="8"/>
        <v>26.179999999999996</v>
      </c>
      <c r="X55" s="92"/>
      <c r="Y55" s="90" t="str">
        <f t="shared" si="9"/>
        <v>-</v>
      </c>
      <c r="Z55" s="90"/>
      <c r="AA55" s="90" t="str">
        <f t="shared" si="10"/>
        <v>-</v>
      </c>
      <c r="AB55" s="90"/>
      <c r="AC55" s="91">
        <f t="shared" si="11"/>
        <v>0</v>
      </c>
      <c r="AD55" s="78"/>
      <c r="AE55" s="92">
        <f t="shared" si="12"/>
        <v>47.51</v>
      </c>
      <c r="AF55" s="92"/>
      <c r="AG55" s="90" t="str">
        <f t="shared" si="13"/>
        <v>-</v>
      </c>
      <c r="AH55" s="78"/>
      <c r="AI55" s="89">
        <f t="shared" si="14"/>
        <v>59.029999999999994</v>
      </c>
      <c r="AJ55" s="78"/>
      <c r="AK55" s="90" t="str">
        <f t="shared" si="15"/>
        <v>-</v>
      </c>
    </row>
    <row r="56" spans="1:37" ht="12.75">
      <c r="A56" s="78"/>
      <c r="B56" s="78"/>
      <c r="C56" s="14" t="s">
        <v>33</v>
      </c>
      <c r="D56" s="14"/>
      <c r="E56" s="15">
        <f>MODL90!B35</f>
        <v>5.09</v>
      </c>
      <c r="F56" s="15"/>
      <c r="G56" s="89">
        <f t="shared" si="0"/>
        <v>9.49</v>
      </c>
      <c r="H56" s="89"/>
      <c r="I56" s="90" t="str">
        <f t="shared" si="1"/>
        <v>-</v>
      </c>
      <c r="J56" s="90"/>
      <c r="K56" s="90" t="str">
        <f t="shared" si="2"/>
        <v>-</v>
      </c>
      <c r="L56" s="90"/>
      <c r="M56" s="91">
        <f t="shared" si="3"/>
        <v>0</v>
      </c>
      <c r="N56" s="78"/>
      <c r="O56" s="92">
        <f t="shared" si="4"/>
        <v>21.23</v>
      </c>
      <c r="P56" s="92"/>
      <c r="Q56" s="90" t="str">
        <f t="shared" si="5"/>
        <v>-</v>
      </c>
      <c r="R56" s="90"/>
      <c r="S56" s="90" t="str">
        <f t="shared" si="6"/>
        <v>-</v>
      </c>
      <c r="T56" s="90"/>
      <c r="U56" s="91">
        <f t="shared" si="7"/>
        <v>0</v>
      </c>
      <c r="V56" s="78"/>
      <c r="W56" s="92">
        <f t="shared" si="8"/>
        <v>30.25</v>
      </c>
      <c r="X56" s="92"/>
      <c r="Y56" s="90" t="str">
        <f t="shared" si="9"/>
        <v>-</v>
      </c>
      <c r="Z56" s="90"/>
      <c r="AA56" s="90" t="str">
        <f t="shared" si="10"/>
        <v>-</v>
      </c>
      <c r="AB56" s="90"/>
      <c r="AC56" s="91">
        <f t="shared" si="11"/>
        <v>0</v>
      </c>
      <c r="AD56" s="78"/>
      <c r="AE56" s="92">
        <f t="shared" si="12"/>
        <v>47.95</v>
      </c>
      <c r="AF56" s="92"/>
      <c r="AG56" s="90" t="str">
        <f t="shared" si="13"/>
        <v>-</v>
      </c>
      <c r="AH56" s="78"/>
      <c r="AI56" s="89">
        <f t="shared" si="14"/>
        <v>62.599999999999994</v>
      </c>
      <c r="AJ56" s="78"/>
      <c r="AK56" s="90" t="str">
        <f t="shared" si="15"/>
        <v>-</v>
      </c>
    </row>
    <row r="57" spans="1:37" ht="12.75">
      <c r="A57" s="78"/>
      <c r="B57" s="78"/>
      <c r="C57" s="14" t="s">
        <v>34</v>
      </c>
      <c r="D57" s="14"/>
      <c r="E57" s="15">
        <f>MODL90!B36</f>
        <v>0.65</v>
      </c>
      <c r="F57" s="15"/>
      <c r="G57" s="89">
        <f t="shared" si="0"/>
        <v>6.99</v>
      </c>
      <c r="H57" s="89"/>
      <c r="I57" s="90" t="str">
        <f t="shared" si="1"/>
        <v>-</v>
      </c>
      <c r="J57" s="90"/>
      <c r="K57" s="90" t="str">
        <f t="shared" si="2"/>
        <v>-</v>
      </c>
      <c r="L57" s="90"/>
      <c r="M57" s="91">
        <f t="shared" si="3"/>
        <v>0</v>
      </c>
      <c r="N57" s="78"/>
      <c r="O57" s="92">
        <f t="shared" si="4"/>
        <v>19.339999999999996</v>
      </c>
      <c r="P57" s="92"/>
      <c r="Q57" s="90" t="str">
        <f t="shared" si="5"/>
        <v>-</v>
      </c>
      <c r="R57" s="90"/>
      <c r="S57" s="90" t="str">
        <f t="shared" si="6"/>
        <v>-</v>
      </c>
      <c r="T57" s="90"/>
      <c r="U57" s="91">
        <f t="shared" si="7"/>
        <v>0</v>
      </c>
      <c r="V57" s="78"/>
      <c r="W57" s="92">
        <f t="shared" si="8"/>
        <v>29.959999999999994</v>
      </c>
      <c r="X57" s="92"/>
      <c r="Y57" s="90" t="str">
        <f t="shared" si="9"/>
        <v>-</v>
      </c>
      <c r="Z57" s="90"/>
      <c r="AA57" s="90" t="str">
        <f t="shared" si="10"/>
        <v>-</v>
      </c>
      <c r="AB57" s="90"/>
      <c r="AC57" s="91">
        <f t="shared" si="11"/>
        <v>0</v>
      </c>
      <c r="AD57" s="78"/>
      <c r="AE57" s="92">
        <f t="shared" si="12"/>
        <v>47.90999999999999</v>
      </c>
      <c r="AF57" s="92"/>
      <c r="AG57" s="90" t="str">
        <f t="shared" si="13"/>
        <v>-</v>
      </c>
      <c r="AH57" s="78"/>
      <c r="AI57" s="89">
        <f t="shared" si="14"/>
        <v>59.38999999999999</v>
      </c>
      <c r="AJ57" s="78"/>
      <c r="AK57" s="90" t="str">
        <f t="shared" si="15"/>
        <v>-</v>
      </c>
    </row>
    <row r="58" spans="1:37" ht="12.75">
      <c r="A58" s="78"/>
      <c r="B58" s="78"/>
      <c r="C58" s="14" t="s">
        <v>35</v>
      </c>
      <c r="D58" s="14"/>
      <c r="E58" s="15">
        <f>MODL90!B37</f>
        <v>2.57</v>
      </c>
      <c r="F58" s="15"/>
      <c r="G58" s="89">
        <f t="shared" si="0"/>
        <v>8.31</v>
      </c>
      <c r="H58" s="89"/>
      <c r="I58" s="90" t="str">
        <f t="shared" si="1"/>
        <v>-</v>
      </c>
      <c r="J58" s="90"/>
      <c r="K58" s="90" t="str">
        <f t="shared" si="2"/>
        <v>-</v>
      </c>
      <c r="L58" s="90"/>
      <c r="M58" s="91">
        <f t="shared" si="3"/>
        <v>0</v>
      </c>
      <c r="N58" s="78"/>
      <c r="O58" s="92">
        <f t="shared" si="4"/>
        <v>16.58</v>
      </c>
      <c r="P58" s="92"/>
      <c r="Q58" s="90" t="str">
        <f t="shared" si="5"/>
        <v>-</v>
      </c>
      <c r="R58" s="90"/>
      <c r="S58" s="90" t="str">
        <f t="shared" si="6"/>
        <v>-</v>
      </c>
      <c r="T58" s="90"/>
      <c r="U58" s="91">
        <f t="shared" si="7"/>
        <v>0</v>
      </c>
      <c r="V58" s="78"/>
      <c r="W58" s="92">
        <f t="shared" si="8"/>
        <v>31.249999999999996</v>
      </c>
      <c r="X58" s="92"/>
      <c r="Y58" s="90" t="str">
        <f t="shared" si="9"/>
        <v>-</v>
      </c>
      <c r="Z58" s="90"/>
      <c r="AA58" s="90" t="str">
        <f t="shared" si="10"/>
        <v>-</v>
      </c>
      <c r="AB58" s="90"/>
      <c r="AC58" s="91">
        <f t="shared" si="11"/>
        <v>0</v>
      </c>
      <c r="AD58" s="78"/>
      <c r="AE58" s="92">
        <f t="shared" si="12"/>
        <v>47.3</v>
      </c>
      <c r="AF58" s="92"/>
      <c r="AG58" s="90" t="str">
        <f t="shared" si="13"/>
        <v>-</v>
      </c>
      <c r="AH58" s="78"/>
      <c r="AI58" s="89">
        <f t="shared" si="14"/>
        <v>61.129999999999995</v>
      </c>
      <c r="AJ58" s="78"/>
      <c r="AK58" s="90" t="str">
        <f t="shared" si="15"/>
        <v>-</v>
      </c>
    </row>
    <row r="59" spans="1:37" ht="12.75">
      <c r="A59" s="78"/>
      <c r="B59" s="78"/>
      <c r="C59" s="14" t="s">
        <v>36</v>
      </c>
      <c r="D59" s="14"/>
      <c r="E59" s="15">
        <f>MODL90!B38</f>
        <v>3.84</v>
      </c>
      <c r="F59" s="15"/>
      <c r="G59" s="89">
        <f t="shared" si="0"/>
        <v>7.06</v>
      </c>
      <c r="H59" s="89"/>
      <c r="I59" s="90" t="str">
        <f t="shared" si="1"/>
        <v>-</v>
      </c>
      <c r="J59" s="90"/>
      <c r="K59" s="90" t="str">
        <f t="shared" si="2"/>
        <v>-</v>
      </c>
      <c r="L59" s="90"/>
      <c r="M59" s="91">
        <f t="shared" si="3"/>
        <v>0</v>
      </c>
      <c r="N59" s="78"/>
      <c r="O59" s="92">
        <f t="shared" si="4"/>
        <v>16.55</v>
      </c>
      <c r="P59" s="92"/>
      <c r="Q59" s="90" t="str">
        <f t="shared" si="5"/>
        <v>-</v>
      </c>
      <c r="R59" s="90"/>
      <c r="S59" s="90" t="str">
        <f t="shared" si="6"/>
        <v>-</v>
      </c>
      <c r="T59" s="90"/>
      <c r="U59" s="91">
        <f t="shared" si="7"/>
        <v>0</v>
      </c>
      <c r="V59" s="78"/>
      <c r="W59" s="92">
        <f t="shared" si="8"/>
        <v>31.519999999999996</v>
      </c>
      <c r="X59" s="92"/>
      <c r="Y59" s="90" t="str">
        <f t="shared" si="9"/>
        <v>-</v>
      </c>
      <c r="Z59" s="90"/>
      <c r="AA59" s="90" t="str">
        <f t="shared" si="10"/>
        <v>-</v>
      </c>
      <c r="AB59" s="90"/>
      <c r="AC59" s="91">
        <f t="shared" si="11"/>
        <v>0</v>
      </c>
      <c r="AD59" s="78"/>
      <c r="AE59" s="92">
        <f t="shared" si="12"/>
        <v>47.980000000000004</v>
      </c>
      <c r="AF59" s="92"/>
      <c r="AG59" s="90" t="str">
        <f t="shared" si="13"/>
        <v>-</v>
      </c>
      <c r="AH59" s="78"/>
      <c r="AI59" s="89">
        <f t="shared" si="14"/>
        <v>62.86</v>
      </c>
      <c r="AJ59" s="78"/>
      <c r="AK59" s="90" t="str">
        <f t="shared" si="15"/>
        <v>-</v>
      </c>
    </row>
    <row r="60" spans="1:37" ht="12.75">
      <c r="A60" s="78"/>
      <c r="B60" s="78"/>
      <c r="C60" s="14" t="s">
        <v>37</v>
      </c>
      <c r="D60" s="14"/>
      <c r="E60" s="15">
        <f>MODL90!B39</f>
        <v>3.48</v>
      </c>
      <c r="F60" s="15"/>
      <c r="G60" s="89">
        <f t="shared" si="0"/>
        <v>9.89</v>
      </c>
      <c r="H60" s="89"/>
      <c r="I60" s="90" t="str">
        <f t="shared" si="1"/>
        <v>-</v>
      </c>
      <c r="J60" s="90"/>
      <c r="K60" s="90" t="str">
        <f t="shared" si="2"/>
        <v>-</v>
      </c>
      <c r="L60" s="90"/>
      <c r="M60" s="91">
        <f t="shared" si="3"/>
        <v>0</v>
      </c>
      <c r="N60" s="78"/>
      <c r="O60" s="92">
        <f t="shared" si="4"/>
        <v>16.88</v>
      </c>
      <c r="P60" s="92"/>
      <c r="Q60" s="90" t="str">
        <f t="shared" si="5"/>
        <v>-</v>
      </c>
      <c r="R60" s="90"/>
      <c r="S60" s="90" t="str">
        <f t="shared" si="6"/>
        <v>-</v>
      </c>
      <c r="T60" s="90"/>
      <c r="U60" s="91">
        <f t="shared" si="7"/>
        <v>0</v>
      </c>
      <c r="V60" s="78"/>
      <c r="W60" s="92">
        <f t="shared" si="8"/>
        <v>33.809999999999995</v>
      </c>
      <c r="X60" s="92"/>
      <c r="Y60" s="90" t="str">
        <f t="shared" si="9"/>
        <v>-</v>
      </c>
      <c r="Z60" s="90"/>
      <c r="AA60" s="90" t="str">
        <f t="shared" si="10"/>
        <v>-</v>
      </c>
      <c r="AB60" s="90"/>
      <c r="AC60" s="91">
        <f t="shared" si="11"/>
        <v>0</v>
      </c>
      <c r="AD60" s="78"/>
      <c r="AE60" s="92">
        <f t="shared" si="12"/>
        <v>45.4</v>
      </c>
      <c r="AF60" s="92"/>
      <c r="AG60" s="90" t="str">
        <f t="shared" si="13"/>
        <v>-</v>
      </c>
      <c r="AH60" s="78"/>
      <c r="AI60" s="89">
        <f t="shared" si="14"/>
        <v>64.07000000000001</v>
      </c>
      <c r="AJ60" s="78"/>
      <c r="AK60" s="90" t="str">
        <f t="shared" si="15"/>
        <v>-</v>
      </c>
    </row>
    <row r="61" spans="1:37" ht="12.75">
      <c r="A61" s="78"/>
      <c r="B61" s="78"/>
      <c r="C61" s="14" t="s">
        <v>38</v>
      </c>
      <c r="D61" s="14"/>
      <c r="E61" s="15">
        <f>MODL90!B40</f>
        <v>0.36</v>
      </c>
      <c r="F61" s="15"/>
      <c r="G61" s="89">
        <f t="shared" si="0"/>
        <v>7.680000000000001</v>
      </c>
      <c r="H61" s="89"/>
      <c r="I61" s="90" t="str">
        <f t="shared" si="1"/>
        <v>-</v>
      </c>
      <c r="J61" s="90"/>
      <c r="K61" s="90" t="str">
        <f t="shared" si="2"/>
        <v>-</v>
      </c>
      <c r="L61" s="90"/>
      <c r="M61" s="91">
        <f t="shared" si="3"/>
        <v>0</v>
      </c>
      <c r="N61" s="78"/>
      <c r="O61" s="92">
        <f t="shared" si="4"/>
        <v>15.99</v>
      </c>
      <c r="P61" s="92"/>
      <c r="Q61" s="90" t="str">
        <f t="shared" si="5"/>
        <v>-</v>
      </c>
      <c r="R61" s="90"/>
      <c r="S61" s="90" t="str">
        <f t="shared" si="6"/>
        <v>-</v>
      </c>
      <c r="T61" s="90"/>
      <c r="U61" s="91">
        <f t="shared" si="7"/>
        <v>0</v>
      </c>
      <c r="V61" s="78"/>
      <c r="W61" s="92">
        <f t="shared" si="8"/>
        <v>33.76</v>
      </c>
      <c r="X61" s="92"/>
      <c r="Y61" s="90" t="str">
        <f t="shared" si="9"/>
        <v>-</v>
      </c>
      <c r="Z61" s="90"/>
      <c r="AA61" s="90" t="str">
        <f t="shared" si="10"/>
        <v>-</v>
      </c>
      <c r="AB61" s="90"/>
      <c r="AC61" s="91">
        <f t="shared" si="11"/>
        <v>0</v>
      </c>
      <c r="AD61" s="78"/>
      <c r="AE61" s="92">
        <f t="shared" si="12"/>
        <v>42.169999999999995</v>
      </c>
      <c r="AF61" s="92"/>
      <c r="AG61" s="90" t="str">
        <f t="shared" si="13"/>
        <v>-</v>
      </c>
      <c r="AH61" s="78"/>
      <c r="AI61" s="89">
        <f t="shared" si="14"/>
        <v>64.43</v>
      </c>
      <c r="AJ61" s="78"/>
      <c r="AK61" s="90" t="str">
        <f t="shared" si="15"/>
        <v>-</v>
      </c>
    </row>
    <row r="62" spans="1:37" ht="12.75">
      <c r="A62" s="80">
        <v>1991</v>
      </c>
      <c r="B62" s="80"/>
      <c r="C62" s="14" t="s">
        <v>28</v>
      </c>
      <c r="D62" s="14"/>
      <c r="E62" s="15">
        <f>MODL91!B29</f>
        <v>7.24</v>
      </c>
      <c r="F62" s="15"/>
      <c r="G62" s="89">
        <f t="shared" si="0"/>
        <v>11.08</v>
      </c>
      <c r="H62" s="89"/>
      <c r="I62" s="90" t="str">
        <f t="shared" si="1"/>
        <v>-</v>
      </c>
      <c r="J62" s="90"/>
      <c r="K62" s="90" t="str">
        <f t="shared" si="2"/>
        <v>-</v>
      </c>
      <c r="L62" s="90"/>
      <c r="M62" s="91">
        <f t="shared" si="3"/>
        <v>0</v>
      </c>
      <c r="N62" s="78"/>
      <c r="O62" s="92">
        <f t="shared" si="4"/>
        <v>18.14</v>
      </c>
      <c r="P62" s="92"/>
      <c r="Q62" s="90" t="str">
        <f t="shared" si="5"/>
        <v>-</v>
      </c>
      <c r="R62" s="90"/>
      <c r="S62" s="90" t="str">
        <f t="shared" si="6"/>
        <v>-</v>
      </c>
      <c r="T62" s="90"/>
      <c r="U62" s="91">
        <f t="shared" si="7"/>
        <v>0</v>
      </c>
      <c r="V62" s="78"/>
      <c r="W62" s="92">
        <f t="shared" si="8"/>
        <v>39.370000000000005</v>
      </c>
      <c r="X62" s="92"/>
      <c r="Y62" s="90" t="str">
        <f t="shared" si="9"/>
        <v>-</v>
      </c>
      <c r="Z62" s="90"/>
      <c r="AA62" s="90" t="str">
        <f t="shared" si="10"/>
        <v>-</v>
      </c>
      <c r="AB62" s="90"/>
      <c r="AC62" s="91">
        <f t="shared" si="11"/>
        <v>0</v>
      </c>
      <c r="AD62" s="78"/>
      <c r="AE62" s="92">
        <f t="shared" si="12"/>
        <v>48.39</v>
      </c>
      <c r="AF62" s="92"/>
      <c r="AG62" s="90" t="str">
        <f t="shared" si="13"/>
        <v>-</v>
      </c>
      <c r="AH62" s="78"/>
      <c r="AI62" s="89">
        <f t="shared" si="14"/>
        <v>70.74</v>
      </c>
      <c r="AJ62" s="78"/>
      <c r="AK62" s="90" t="str">
        <f t="shared" si="15"/>
        <v>-</v>
      </c>
    </row>
    <row r="63" spans="1:37" ht="12.75">
      <c r="A63" s="78"/>
      <c r="B63" s="78"/>
      <c r="C63" s="14" t="s">
        <v>29</v>
      </c>
      <c r="D63" s="14"/>
      <c r="E63" s="15">
        <f>MODL91!B30</f>
        <v>2.2</v>
      </c>
      <c r="F63" s="15"/>
      <c r="G63" s="89">
        <f t="shared" si="0"/>
        <v>9.8</v>
      </c>
      <c r="H63" s="89"/>
      <c r="I63" s="90" t="str">
        <f t="shared" si="1"/>
        <v>-</v>
      </c>
      <c r="J63" s="90"/>
      <c r="K63" s="90" t="str">
        <f t="shared" si="2"/>
        <v>-</v>
      </c>
      <c r="L63" s="90"/>
      <c r="M63" s="91">
        <f t="shared" si="3"/>
        <v>0</v>
      </c>
      <c r="N63" s="78"/>
      <c r="O63" s="92">
        <f t="shared" si="4"/>
        <v>19.69</v>
      </c>
      <c r="P63" s="92"/>
      <c r="Q63" s="90" t="str">
        <f t="shared" si="5"/>
        <v>-</v>
      </c>
      <c r="R63" s="90"/>
      <c r="S63" s="90" t="str">
        <f t="shared" si="6"/>
        <v>-</v>
      </c>
      <c r="T63" s="90"/>
      <c r="U63" s="91">
        <f t="shared" si="7"/>
        <v>0</v>
      </c>
      <c r="V63" s="78"/>
      <c r="W63" s="92">
        <f t="shared" si="8"/>
        <v>39.03</v>
      </c>
      <c r="X63" s="92"/>
      <c r="Y63" s="90" t="str">
        <f t="shared" si="9"/>
        <v>-</v>
      </c>
      <c r="Z63" s="90"/>
      <c r="AA63" s="90" t="str">
        <f t="shared" si="10"/>
        <v>-</v>
      </c>
      <c r="AB63" s="90"/>
      <c r="AC63" s="91">
        <f t="shared" si="11"/>
        <v>0</v>
      </c>
      <c r="AD63" s="78"/>
      <c r="AE63" s="92">
        <f t="shared" si="12"/>
        <v>49.64999999999999</v>
      </c>
      <c r="AF63" s="92"/>
      <c r="AG63" s="90" t="str">
        <f t="shared" si="13"/>
        <v>-</v>
      </c>
      <c r="AH63" s="78"/>
      <c r="AI63" s="89">
        <f t="shared" si="14"/>
        <v>68.29</v>
      </c>
      <c r="AJ63" s="78"/>
      <c r="AK63" s="90" t="str">
        <f t="shared" si="15"/>
        <v>-</v>
      </c>
    </row>
    <row r="64" spans="1:37" ht="12.75">
      <c r="A64" s="78"/>
      <c r="B64" s="78"/>
      <c r="C64" s="14" t="s">
        <v>30</v>
      </c>
      <c r="D64" s="14"/>
      <c r="E64" s="15">
        <f>MODL91!B31</f>
        <v>1.29</v>
      </c>
      <c r="F64" s="15"/>
      <c r="G64" s="89">
        <f t="shared" si="0"/>
        <v>10.73</v>
      </c>
      <c r="H64" s="89"/>
      <c r="I64" s="90" t="str">
        <f t="shared" si="1"/>
        <v>-</v>
      </c>
      <c r="J64" s="90"/>
      <c r="K64" s="90" t="str">
        <f t="shared" si="2"/>
        <v>-</v>
      </c>
      <c r="L64" s="90"/>
      <c r="M64" s="91">
        <f t="shared" si="3"/>
        <v>0</v>
      </c>
      <c r="N64" s="78"/>
      <c r="O64" s="92">
        <f t="shared" si="4"/>
        <v>18.41</v>
      </c>
      <c r="P64" s="92"/>
      <c r="Q64" s="90" t="str">
        <f t="shared" si="5"/>
        <v>-</v>
      </c>
      <c r="R64" s="90"/>
      <c r="S64" s="90" t="str">
        <f t="shared" si="6"/>
        <v>-</v>
      </c>
      <c r="T64" s="90"/>
      <c r="U64" s="91">
        <f t="shared" si="7"/>
        <v>0</v>
      </c>
      <c r="V64" s="78"/>
      <c r="W64" s="92">
        <f t="shared" si="8"/>
        <v>34.99</v>
      </c>
      <c r="X64" s="92"/>
      <c r="Y64" s="90" t="str">
        <f t="shared" si="9"/>
        <v>-</v>
      </c>
      <c r="Z64" s="90"/>
      <c r="AA64" s="90" t="str">
        <f t="shared" si="10"/>
        <v>-</v>
      </c>
      <c r="AB64" s="90"/>
      <c r="AC64" s="91">
        <f t="shared" si="11"/>
        <v>0</v>
      </c>
      <c r="AD64" s="78"/>
      <c r="AE64" s="92">
        <f t="shared" si="12"/>
        <v>49.66</v>
      </c>
      <c r="AF64" s="92"/>
      <c r="AG64" s="90" t="str">
        <f t="shared" si="13"/>
        <v>-</v>
      </c>
      <c r="AH64" s="78"/>
      <c r="AI64" s="89">
        <f t="shared" si="14"/>
        <v>68.89</v>
      </c>
      <c r="AJ64" s="78"/>
      <c r="AK64" s="90" t="str">
        <f t="shared" si="15"/>
        <v>-</v>
      </c>
    </row>
    <row r="65" spans="1:37" ht="12.75">
      <c r="A65" s="78"/>
      <c r="B65" s="78"/>
      <c r="C65" s="14" t="s">
        <v>31</v>
      </c>
      <c r="D65" s="14"/>
      <c r="E65" s="15">
        <f>MODL91!B32</f>
        <v>4.71</v>
      </c>
      <c r="F65" s="15"/>
      <c r="G65" s="89">
        <f t="shared" si="0"/>
        <v>8.2</v>
      </c>
      <c r="H65" s="89"/>
      <c r="I65" s="90" t="str">
        <f t="shared" si="1"/>
        <v>-</v>
      </c>
      <c r="J65" s="90"/>
      <c r="K65" s="90" t="str">
        <f t="shared" si="2"/>
        <v>-</v>
      </c>
      <c r="L65" s="90"/>
      <c r="M65" s="91">
        <f t="shared" si="3"/>
        <v>0</v>
      </c>
      <c r="N65" s="78"/>
      <c r="O65" s="92">
        <f t="shared" si="4"/>
        <v>19.28</v>
      </c>
      <c r="P65" s="92"/>
      <c r="Q65" s="90" t="str">
        <f t="shared" si="5"/>
        <v>-</v>
      </c>
      <c r="R65" s="90"/>
      <c r="S65" s="90" t="str">
        <f t="shared" si="6"/>
        <v>-</v>
      </c>
      <c r="T65" s="90"/>
      <c r="U65" s="91">
        <f t="shared" si="7"/>
        <v>0</v>
      </c>
      <c r="V65" s="78"/>
      <c r="W65" s="92">
        <f t="shared" si="8"/>
        <v>35.83</v>
      </c>
      <c r="X65" s="92"/>
      <c r="Y65" s="90" t="str">
        <f t="shared" si="9"/>
        <v>-</v>
      </c>
      <c r="Z65" s="90"/>
      <c r="AA65" s="90" t="str">
        <f t="shared" si="10"/>
        <v>-</v>
      </c>
      <c r="AB65" s="90"/>
      <c r="AC65" s="91">
        <f t="shared" si="11"/>
        <v>0</v>
      </c>
      <c r="AD65" s="78"/>
      <c r="AE65" s="92">
        <f t="shared" si="12"/>
        <v>50.8</v>
      </c>
      <c r="AF65" s="92"/>
      <c r="AG65" s="90" t="str">
        <f t="shared" si="13"/>
        <v>-</v>
      </c>
      <c r="AH65" s="78"/>
      <c r="AI65" s="89">
        <f t="shared" si="14"/>
        <v>70.42</v>
      </c>
      <c r="AJ65" s="78"/>
      <c r="AK65" s="90" t="str">
        <f t="shared" si="15"/>
        <v>-</v>
      </c>
    </row>
    <row r="66" spans="1:37" ht="12.75">
      <c r="A66" s="78"/>
      <c r="B66" s="78"/>
      <c r="C66" s="14" t="s">
        <v>2</v>
      </c>
      <c r="D66" s="14"/>
      <c r="E66" s="15">
        <f>MODL91!B33</f>
        <v>4.07</v>
      </c>
      <c r="F66" s="15"/>
      <c r="G66" s="89">
        <f t="shared" si="0"/>
        <v>10.07</v>
      </c>
      <c r="H66" s="89"/>
      <c r="I66" s="90" t="str">
        <f t="shared" si="1"/>
        <v>-</v>
      </c>
      <c r="J66" s="90"/>
      <c r="K66" s="90" t="str">
        <f t="shared" si="2"/>
        <v>-</v>
      </c>
      <c r="L66" s="90"/>
      <c r="M66" s="91">
        <f t="shared" si="3"/>
        <v>0</v>
      </c>
      <c r="N66" s="78"/>
      <c r="O66" s="92">
        <f t="shared" si="4"/>
        <v>19.87</v>
      </c>
      <c r="P66" s="92"/>
      <c r="Q66" s="90" t="str">
        <f t="shared" si="5"/>
        <v>-</v>
      </c>
      <c r="R66" s="90"/>
      <c r="S66" s="90" t="str">
        <f t="shared" si="6"/>
        <v>-</v>
      </c>
      <c r="T66" s="90"/>
      <c r="U66" s="91">
        <f t="shared" si="7"/>
        <v>0</v>
      </c>
      <c r="V66" s="78"/>
      <c r="W66" s="92">
        <f t="shared" si="8"/>
        <v>36.74999999999999</v>
      </c>
      <c r="X66" s="92"/>
      <c r="Y66" s="90" t="str">
        <f t="shared" si="9"/>
        <v>-</v>
      </c>
      <c r="Z66" s="90"/>
      <c r="AA66" s="90" t="str">
        <f t="shared" si="10"/>
        <v>-</v>
      </c>
      <c r="AB66" s="90"/>
      <c r="AC66" s="91">
        <f t="shared" si="11"/>
        <v>0</v>
      </c>
      <c r="AD66" s="78"/>
      <c r="AE66" s="92">
        <f t="shared" si="12"/>
        <v>53.68</v>
      </c>
      <c r="AF66" s="92"/>
      <c r="AG66" s="90" t="str">
        <f t="shared" si="13"/>
        <v>-</v>
      </c>
      <c r="AH66" s="78"/>
      <c r="AI66" s="89">
        <f t="shared" si="14"/>
        <v>71.33000000000001</v>
      </c>
      <c r="AJ66" s="78"/>
      <c r="AK66" s="90" t="str">
        <f t="shared" si="15"/>
        <v>-</v>
      </c>
    </row>
    <row r="67" spans="1:37" ht="12.75">
      <c r="A67" s="78"/>
      <c r="B67" s="78"/>
      <c r="C67" s="14" t="s">
        <v>32</v>
      </c>
      <c r="D67" s="14"/>
      <c r="E67" s="15">
        <f>MODL91!B34</f>
        <v>4.61</v>
      </c>
      <c r="F67" s="15"/>
      <c r="G67" s="89">
        <f t="shared" si="0"/>
        <v>13.39</v>
      </c>
      <c r="H67" s="89"/>
      <c r="I67" s="90" t="str">
        <f t="shared" si="1"/>
        <v>-</v>
      </c>
      <c r="J67" s="90"/>
      <c r="K67" s="90" t="str">
        <f t="shared" si="2"/>
        <v>-</v>
      </c>
      <c r="L67" s="90"/>
      <c r="M67" s="91">
        <f t="shared" si="3"/>
        <v>0</v>
      </c>
      <c r="N67" s="78"/>
      <c r="O67" s="92">
        <f t="shared" si="4"/>
        <v>24.12</v>
      </c>
      <c r="P67" s="92"/>
      <c r="Q67" s="90" t="str">
        <f t="shared" si="5"/>
        <v>-</v>
      </c>
      <c r="R67" s="90"/>
      <c r="S67" s="90" t="str">
        <f t="shared" si="6"/>
        <v>-</v>
      </c>
      <c r="T67" s="90"/>
      <c r="U67" s="91">
        <f t="shared" si="7"/>
        <v>0</v>
      </c>
      <c r="V67" s="78"/>
      <c r="W67" s="92">
        <f t="shared" si="8"/>
        <v>40.11</v>
      </c>
      <c r="X67" s="92"/>
      <c r="Y67" s="90" t="str">
        <f t="shared" si="9"/>
        <v>-</v>
      </c>
      <c r="Z67" s="90"/>
      <c r="AA67" s="90" t="str">
        <f t="shared" si="10"/>
        <v>-</v>
      </c>
      <c r="AB67" s="90"/>
      <c r="AC67" s="91">
        <f t="shared" si="11"/>
        <v>0</v>
      </c>
      <c r="AD67" s="78"/>
      <c r="AE67" s="92">
        <f t="shared" si="12"/>
        <v>57.88</v>
      </c>
      <c r="AF67" s="92"/>
      <c r="AG67" s="90" t="str">
        <f t="shared" si="13"/>
        <v>-</v>
      </c>
      <c r="AH67" s="78"/>
      <c r="AI67" s="89">
        <f t="shared" si="14"/>
        <v>69.88000000000001</v>
      </c>
      <c r="AJ67" s="78"/>
      <c r="AK67" s="90" t="str">
        <f t="shared" si="15"/>
        <v>-</v>
      </c>
    </row>
    <row r="68" spans="1:37" ht="12.75">
      <c r="A68" s="78"/>
      <c r="B68" s="78"/>
      <c r="C68" s="14" t="s">
        <v>33</v>
      </c>
      <c r="D68" s="14"/>
      <c r="E68" s="15">
        <f>MODL91!B35</f>
        <v>2.58</v>
      </c>
      <c r="F68" s="15"/>
      <c r="G68" s="89">
        <f t="shared" si="0"/>
        <v>11.26</v>
      </c>
      <c r="H68" s="89"/>
      <c r="I68" s="90" t="str">
        <f t="shared" si="1"/>
        <v>-</v>
      </c>
      <c r="J68" s="90"/>
      <c r="K68" s="90" t="str">
        <f t="shared" si="2"/>
        <v>-</v>
      </c>
      <c r="L68" s="90"/>
      <c r="M68" s="91">
        <f t="shared" si="3"/>
        <v>0</v>
      </c>
      <c r="N68" s="78"/>
      <c r="O68" s="92">
        <f t="shared" si="4"/>
        <v>19.46</v>
      </c>
      <c r="P68" s="92"/>
      <c r="Q68" s="90" t="str">
        <f t="shared" si="5"/>
        <v>-</v>
      </c>
      <c r="R68" s="90"/>
      <c r="S68" s="90" t="str">
        <f t="shared" si="6"/>
        <v>-</v>
      </c>
      <c r="T68" s="90"/>
      <c r="U68" s="91">
        <f t="shared" si="7"/>
        <v>0</v>
      </c>
      <c r="V68" s="78"/>
      <c r="W68" s="92">
        <f t="shared" si="8"/>
        <v>37.6</v>
      </c>
      <c r="X68" s="92"/>
      <c r="Y68" s="90" t="str">
        <f t="shared" si="9"/>
        <v>-</v>
      </c>
      <c r="Z68" s="90"/>
      <c r="AA68" s="90" t="str">
        <f t="shared" si="10"/>
        <v>-</v>
      </c>
      <c r="AB68" s="90"/>
      <c r="AC68" s="91">
        <f t="shared" si="11"/>
        <v>0</v>
      </c>
      <c r="AD68" s="78"/>
      <c r="AE68" s="92">
        <f t="shared" si="12"/>
        <v>58.830000000000005</v>
      </c>
      <c r="AF68" s="92"/>
      <c r="AG68" s="90" t="str">
        <f t="shared" si="13"/>
        <v>-</v>
      </c>
      <c r="AH68" s="78"/>
      <c r="AI68" s="89">
        <f t="shared" si="14"/>
        <v>68.87</v>
      </c>
      <c r="AJ68" s="78"/>
      <c r="AK68" s="90" t="str">
        <f t="shared" si="15"/>
        <v>-</v>
      </c>
    </row>
    <row r="69" spans="1:37" ht="12.75">
      <c r="A69" s="78"/>
      <c r="B69" s="78"/>
      <c r="C69" s="14" t="s">
        <v>34</v>
      </c>
      <c r="D69" s="14"/>
      <c r="E69" s="15">
        <f>MODL91!B36</f>
        <v>5.74</v>
      </c>
      <c r="F69" s="15"/>
      <c r="G69" s="89">
        <f t="shared" si="0"/>
        <v>12.93</v>
      </c>
      <c r="H69" s="89"/>
      <c r="I69" s="90" t="str">
        <f t="shared" si="1"/>
        <v>-</v>
      </c>
      <c r="J69" s="90"/>
      <c r="K69" s="90" t="str">
        <f t="shared" si="2"/>
        <v>-</v>
      </c>
      <c r="L69" s="90"/>
      <c r="M69" s="91">
        <f t="shared" si="3"/>
        <v>0</v>
      </c>
      <c r="N69" s="78"/>
      <c r="O69" s="92">
        <f t="shared" si="4"/>
        <v>23</v>
      </c>
      <c r="P69" s="92"/>
      <c r="Q69" s="90" t="str">
        <f t="shared" si="5"/>
        <v>-</v>
      </c>
      <c r="R69" s="90"/>
      <c r="S69" s="90" t="str">
        <f t="shared" si="6"/>
        <v>-</v>
      </c>
      <c r="T69" s="90"/>
      <c r="U69" s="91">
        <f t="shared" si="7"/>
        <v>0</v>
      </c>
      <c r="V69" s="78"/>
      <c r="W69" s="92">
        <f t="shared" si="8"/>
        <v>42.690000000000005</v>
      </c>
      <c r="X69" s="92"/>
      <c r="Y69" s="90" t="str">
        <f t="shared" si="9"/>
        <v>-</v>
      </c>
      <c r="Z69" s="90"/>
      <c r="AA69" s="90" t="str">
        <f t="shared" si="10"/>
        <v>-</v>
      </c>
      <c r="AB69" s="90"/>
      <c r="AC69" s="91">
        <f t="shared" si="11"/>
        <v>0</v>
      </c>
      <c r="AD69" s="78"/>
      <c r="AE69" s="92">
        <f t="shared" si="12"/>
        <v>62.03</v>
      </c>
      <c r="AF69" s="92"/>
      <c r="AG69" s="90" t="str">
        <f t="shared" si="13"/>
        <v>-</v>
      </c>
      <c r="AH69" s="78"/>
      <c r="AI69" s="89">
        <f t="shared" si="14"/>
        <v>73.59</v>
      </c>
      <c r="AJ69" s="78"/>
      <c r="AK69" s="90" t="str">
        <f t="shared" si="15"/>
        <v>-</v>
      </c>
    </row>
    <row r="70" spans="1:37" ht="12.75">
      <c r="A70" s="78"/>
      <c r="B70" s="78"/>
      <c r="C70" s="14" t="s">
        <v>35</v>
      </c>
      <c r="D70" s="14"/>
      <c r="E70" s="15">
        <f>MODL91!B37</f>
        <v>8.13</v>
      </c>
      <c r="F70" s="15"/>
      <c r="G70" s="89">
        <f t="shared" si="0"/>
        <v>16.450000000000003</v>
      </c>
      <c r="H70" s="89"/>
      <c r="I70" s="90" t="str">
        <f t="shared" si="1"/>
        <v>-</v>
      </c>
      <c r="J70" s="90"/>
      <c r="K70" s="90" t="str">
        <f t="shared" si="2"/>
        <v>-</v>
      </c>
      <c r="L70" s="90"/>
      <c r="M70" s="91">
        <f t="shared" si="3"/>
        <v>0</v>
      </c>
      <c r="N70" s="78"/>
      <c r="O70" s="92">
        <f t="shared" si="4"/>
        <v>29.840000000000003</v>
      </c>
      <c r="P70" s="92"/>
      <c r="Q70" s="90" t="str">
        <f t="shared" si="5"/>
        <v>-</v>
      </c>
      <c r="R70" s="90"/>
      <c r="S70" s="90" t="str">
        <f t="shared" si="6"/>
        <v>-</v>
      </c>
      <c r="T70" s="90"/>
      <c r="U70" s="91">
        <f t="shared" si="7"/>
        <v>0</v>
      </c>
      <c r="V70" s="78"/>
      <c r="W70" s="92">
        <f t="shared" si="8"/>
        <v>48.25000000000001</v>
      </c>
      <c r="X70" s="92"/>
      <c r="Y70" s="90" t="str">
        <f t="shared" si="9"/>
        <v>-</v>
      </c>
      <c r="Z70" s="90"/>
      <c r="AA70" s="90" t="str">
        <f t="shared" si="10"/>
        <v>-</v>
      </c>
      <c r="AB70" s="90"/>
      <c r="AC70" s="91">
        <f t="shared" si="11"/>
        <v>0</v>
      </c>
      <c r="AD70" s="78"/>
      <c r="AE70" s="92">
        <f t="shared" si="12"/>
        <v>64.83</v>
      </c>
      <c r="AF70" s="92"/>
      <c r="AG70" s="90" t="str">
        <f t="shared" si="13"/>
        <v>-</v>
      </c>
      <c r="AH70" s="78"/>
      <c r="AI70" s="89">
        <f t="shared" si="14"/>
        <v>80.77999999999999</v>
      </c>
      <c r="AJ70" s="78"/>
      <c r="AK70" s="90" t="str">
        <f t="shared" si="15"/>
        <v>-</v>
      </c>
    </row>
    <row r="71" spans="1:37" ht="12.75">
      <c r="A71" s="78"/>
      <c r="B71" s="78"/>
      <c r="C71" s="14" t="s">
        <v>36</v>
      </c>
      <c r="D71" s="14"/>
      <c r="E71" s="15">
        <f>MODL91!B38</f>
        <v>1.38</v>
      </c>
      <c r="F71" s="15"/>
      <c r="G71" s="89">
        <f t="shared" si="0"/>
        <v>15.25</v>
      </c>
      <c r="H71" s="89"/>
      <c r="I71" s="90" t="str">
        <f t="shared" si="1"/>
        <v>-</v>
      </c>
      <c r="J71" s="90"/>
      <c r="K71" s="90" t="str">
        <f t="shared" si="2"/>
        <v>-</v>
      </c>
      <c r="L71" s="90"/>
      <c r="M71" s="91">
        <f t="shared" si="3"/>
        <v>0</v>
      </c>
      <c r="N71" s="78"/>
      <c r="O71" s="92">
        <f t="shared" si="4"/>
        <v>26.51</v>
      </c>
      <c r="P71" s="92"/>
      <c r="Q71" s="90" t="str">
        <f t="shared" si="5"/>
        <v>-</v>
      </c>
      <c r="R71" s="90"/>
      <c r="S71" s="90" t="str">
        <f t="shared" si="6"/>
        <v>-</v>
      </c>
      <c r="T71" s="90"/>
      <c r="U71" s="91">
        <f t="shared" si="7"/>
        <v>0</v>
      </c>
      <c r="V71" s="78"/>
      <c r="W71" s="92">
        <f t="shared" si="8"/>
        <v>45.790000000000006</v>
      </c>
      <c r="X71" s="92"/>
      <c r="Y71" s="90" t="str">
        <f t="shared" si="9"/>
        <v>-</v>
      </c>
      <c r="Z71" s="90"/>
      <c r="AA71" s="90" t="str">
        <f t="shared" si="10"/>
        <v>-</v>
      </c>
      <c r="AB71" s="90"/>
      <c r="AC71" s="91">
        <f t="shared" si="11"/>
        <v>0</v>
      </c>
      <c r="AD71" s="78"/>
      <c r="AE71" s="92">
        <f t="shared" si="12"/>
        <v>62.34</v>
      </c>
      <c r="AF71" s="92"/>
      <c r="AG71" s="90" t="str">
        <f t="shared" si="13"/>
        <v>-</v>
      </c>
      <c r="AH71" s="78"/>
      <c r="AI71" s="89">
        <f t="shared" si="14"/>
        <v>80.87999999999998</v>
      </c>
      <c r="AJ71" s="78"/>
      <c r="AK71" s="90" t="str">
        <f t="shared" si="15"/>
        <v>-</v>
      </c>
    </row>
    <row r="72" spans="1:37" ht="12.75">
      <c r="A72" s="78"/>
      <c r="B72" s="78"/>
      <c r="C72" s="14" t="s">
        <v>37</v>
      </c>
      <c r="D72" s="14"/>
      <c r="E72" s="15">
        <f>MODL91!B39</f>
        <v>1.56</v>
      </c>
      <c r="F72" s="15"/>
      <c r="G72" s="89">
        <f t="shared" si="0"/>
        <v>11.070000000000002</v>
      </c>
      <c r="H72" s="89"/>
      <c r="I72" s="90" t="str">
        <f t="shared" si="1"/>
        <v>-</v>
      </c>
      <c r="J72" s="90"/>
      <c r="K72" s="90" t="str">
        <f t="shared" si="2"/>
        <v>-</v>
      </c>
      <c r="L72" s="90"/>
      <c r="M72" s="91">
        <f t="shared" si="3"/>
        <v>0</v>
      </c>
      <c r="N72" s="78"/>
      <c r="O72" s="92">
        <f t="shared" si="4"/>
        <v>24</v>
      </c>
      <c r="P72" s="92"/>
      <c r="Q72" s="90" t="str">
        <f t="shared" si="5"/>
        <v>-</v>
      </c>
      <c r="R72" s="90"/>
      <c r="S72" s="90" t="str">
        <f t="shared" si="6"/>
        <v>-</v>
      </c>
      <c r="T72" s="90"/>
      <c r="U72" s="91">
        <f t="shared" si="7"/>
        <v>0</v>
      </c>
      <c r="V72" s="78"/>
      <c r="W72" s="92">
        <f t="shared" si="8"/>
        <v>43.87000000000001</v>
      </c>
      <c r="X72" s="92"/>
      <c r="Y72" s="90" t="str">
        <f t="shared" si="9"/>
        <v>-</v>
      </c>
      <c r="Z72" s="90"/>
      <c r="AA72" s="90" t="str">
        <f t="shared" si="10"/>
        <v>-</v>
      </c>
      <c r="AB72" s="90"/>
      <c r="AC72" s="91">
        <f t="shared" si="11"/>
        <v>0</v>
      </c>
      <c r="AD72" s="78"/>
      <c r="AE72" s="92">
        <f t="shared" si="12"/>
        <v>60.75</v>
      </c>
      <c r="AF72" s="92"/>
      <c r="AG72" s="90" t="str">
        <f t="shared" si="13"/>
        <v>-</v>
      </c>
      <c r="AH72" s="78"/>
      <c r="AI72" s="89">
        <f t="shared" si="14"/>
        <v>78.86999999999999</v>
      </c>
      <c r="AJ72" s="78"/>
      <c r="AK72" s="90" t="str">
        <f t="shared" si="15"/>
        <v>-</v>
      </c>
    </row>
    <row r="73" spans="1:37" ht="12.75">
      <c r="A73" s="78"/>
      <c r="B73" s="78"/>
      <c r="C73" s="14" t="s">
        <v>38</v>
      </c>
      <c r="D73" s="14"/>
      <c r="E73" s="15">
        <f>MODL91!B40</f>
        <v>13.92</v>
      </c>
      <c r="F73" s="15"/>
      <c r="G73" s="89">
        <f t="shared" si="0"/>
        <v>16.86</v>
      </c>
      <c r="H73" s="89"/>
      <c r="I73" s="90" t="str">
        <f t="shared" si="1"/>
        <v>-</v>
      </c>
      <c r="J73" s="90"/>
      <c r="K73" s="90" t="str">
        <f t="shared" si="2"/>
        <v>-</v>
      </c>
      <c r="L73" s="90"/>
      <c r="M73" s="91">
        <f t="shared" si="3"/>
        <v>0</v>
      </c>
      <c r="N73" s="78"/>
      <c r="O73" s="92">
        <f t="shared" si="4"/>
        <v>33.31</v>
      </c>
      <c r="P73" s="92"/>
      <c r="Q73" s="90" t="str">
        <f t="shared" si="5"/>
        <v>-</v>
      </c>
      <c r="R73" s="90"/>
      <c r="S73" s="90" t="str">
        <f t="shared" si="6"/>
        <v>-</v>
      </c>
      <c r="T73" s="90"/>
      <c r="U73" s="91">
        <f t="shared" si="7"/>
        <v>0</v>
      </c>
      <c r="V73" s="78"/>
      <c r="W73" s="92">
        <f t="shared" si="8"/>
        <v>57.430000000000014</v>
      </c>
      <c r="X73" s="92"/>
      <c r="Y73" s="90" t="str">
        <f t="shared" si="9"/>
        <v>-</v>
      </c>
      <c r="Z73" s="90"/>
      <c r="AA73" s="90" t="str">
        <f t="shared" si="10"/>
        <v>-</v>
      </c>
      <c r="AB73" s="90"/>
      <c r="AC73" s="91">
        <f t="shared" si="11"/>
        <v>0</v>
      </c>
      <c r="AD73" s="78"/>
      <c r="AE73" s="92">
        <f t="shared" si="12"/>
        <v>73.42</v>
      </c>
      <c r="AF73" s="92"/>
      <c r="AG73" s="90" t="str">
        <f t="shared" si="13"/>
        <v>-</v>
      </c>
      <c r="AH73" s="78"/>
      <c r="AI73" s="89">
        <f t="shared" si="14"/>
        <v>91.6</v>
      </c>
      <c r="AJ73" s="78"/>
      <c r="AK73" s="90" t="str">
        <f t="shared" si="15"/>
        <v>-</v>
      </c>
    </row>
    <row r="74" spans="1:37" ht="12.75">
      <c r="A74" s="80">
        <v>1992</v>
      </c>
      <c r="B74" s="80"/>
      <c r="C74" s="14" t="s">
        <v>28</v>
      </c>
      <c r="D74" s="14"/>
      <c r="E74" s="15">
        <f>MODL92!B29</f>
        <v>5.13</v>
      </c>
      <c r="F74" s="15"/>
      <c r="G74" s="89">
        <f t="shared" si="0"/>
        <v>20.61</v>
      </c>
      <c r="H74" s="89"/>
      <c r="I74" s="90" t="str">
        <f t="shared" si="1"/>
        <v>-</v>
      </c>
      <c r="J74" s="90"/>
      <c r="K74" s="90" t="str">
        <f t="shared" si="2"/>
        <v>-</v>
      </c>
      <c r="L74" s="90"/>
      <c r="M74" s="91">
        <f t="shared" si="3"/>
        <v>0</v>
      </c>
      <c r="N74" s="78"/>
      <c r="O74" s="92">
        <f t="shared" si="4"/>
        <v>35.86</v>
      </c>
      <c r="P74" s="92"/>
      <c r="Q74" s="90" t="str">
        <f t="shared" si="5"/>
        <v>-</v>
      </c>
      <c r="R74" s="90"/>
      <c r="S74" s="90" t="str">
        <f t="shared" si="6"/>
        <v>-</v>
      </c>
      <c r="T74" s="90"/>
      <c r="U74" s="91">
        <f t="shared" si="7"/>
        <v>0</v>
      </c>
      <c r="V74" s="78"/>
      <c r="W74" s="92">
        <f t="shared" si="8"/>
        <v>55.320000000000014</v>
      </c>
      <c r="X74" s="92"/>
      <c r="Y74" s="90" t="str">
        <f t="shared" si="9"/>
        <v>-</v>
      </c>
      <c r="Z74" s="90"/>
      <c r="AA74" s="90" t="str">
        <f t="shared" si="10"/>
        <v>-</v>
      </c>
      <c r="AB74" s="90"/>
      <c r="AC74" s="91">
        <f t="shared" si="11"/>
        <v>0</v>
      </c>
      <c r="AD74" s="78"/>
      <c r="AE74" s="92">
        <f t="shared" si="12"/>
        <v>73.46000000000001</v>
      </c>
      <c r="AF74" s="92"/>
      <c r="AG74" s="90" t="str">
        <f t="shared" si="13"/>
        <v>-</v>
      </c>
      <c r="AH74" s="78"/>
      <c r="AI74" s="89">
        <f t="shared" si="14"/>
        <v>96.32</v>
      </c>
      <c r="AJ74" s="78"/>
      <c r="AK74" s="90" t="str">
        <f t="shared" si="15"/>
        <v>-</v>
      </c>
    </row>
    <row r="75" spans="1:37" ht="12.75">
      <c r="A75" s="78"/>
      <c r="B75" s="78"/>
      <c r="C75" s="14" t="s">
        <v>29</v>
      </c>
      <c r="D75" s="14"/>
      <c r="E75" s="15">
        <f>MODL92!B30</f>
        <v>5.37</v>
      </c>
      <c r="F75" s="15"/>
      <c r="G75" s="89">
        <f t="shared" si="0"/>
        <v>24.42</v>
      </c>
      <c r="H75" s="89"/>
      <c r="I75" s="90" t="str">
        <f t="shared" si="1"/>
        <v>-</v>
      </c>
      <c r="J75" s="90"/>
      <c r="K75" s="90" t="str">
        <f t="shared" si="2"/>
        <v>-</v>
      </c>
      <c r="L75" s="90"/>
      <c r="M75" s="91">
        <f t="shared" si="3"/>
        <v>0</v>
      </c>
      <c r="N75" s="78"/>
      <c r="O75" s="92">
        <f t="shared" si="4"/>
        <v>35.49</v>
      </c>
      <c r="P75" s="92"/>
      <c r="Q75" s="90" t="str">
        <f t="shared" si="5"/>
        <v>-</v>
      </c>
      <c r="R75" s="90"/>
      <c r="S75" s="90" t="str">
        <f t="shared" si="6"/>
        <v>-</v>
      </c>
      <c r="T75" s="90"/>
      <c r="U75" s="91">
        <f t="shared" si="7"/>
        <v>0</v>
      </c>
      <c r="V75" s="78"/>
      <c r="W75" s="92">
        <f t="shared" si="8"/>
        <v>58.49000000000001</v>
      </c>
      <c r="X75" s="92"/>
      <c r="Y75" s="90" t="str">
        <f t="shared" si="9"/>
        <v>-</v>
      </c>
      <c r="Z75" s="90"/>
      <c r="AA75" s="90" t="str">
        <f t="shared" si="10"/>
        <v>-</v>
      </c>
      <c r="AB75" s="90"/>
      <c r="AC75" s="91">
        <f t="shared" si="11"/>
        <v>0</v>
      </c>
      <c r="AD75" s="78"/>
      <c r="AE75" s="92">
        <f t="shared" si="12"/>
        <v>78.18</v>
      </c>
      <c r="AF75" s="92"/>
      <c r="AG75" s="90" t="str">
        <f t="shared" si="13"/>
        <v>-</v>
      </c>
      <c r="AH75" s="78"/>
      <c r="AI75" s="89">
        <f t="shared" si="14"/>
        <v>100.06</v>
      </c>
      <c r="AJ75" s="78"/>
      <c r="AK75" s="90" t="str">
        <f t="shared" si="15"/>
        <v>-</v>
      </c>
    </row>
    <row r="76" spans="1:37" ht="12.75">
      <c r="A76" s="78"/>
      <c r="B76" s="78"/>
      <c r="C76" s="14" t="s">
        <v>30</v>
      </c>
      <c r="D76" s="14"/>
      <c r="E76" s="15">
        <f>MODL92!B31</f>
        <v>4.67</v>
      </c>
      <c r="F76" s="15"/>
      <c r="G76" s="89">
        <f t="shared" si="0"/>
        <v>15.17</v>
      </c>
      <c r="H76" s="89"/>
      <c r="I76" s="90" t="str">
        <f t="shared" si="1"/>
        <v>-</v>
      </c>
      <c r="J76" s="90"/>
      <c r="K76" s="90" t="str">
        <f t="shared" si="2"/>
        <v>-</v>
      </c>
      <c r="L76" s="90"/>
      <c r="M76" s="91">
        <f t="shared" si="3"/>
        <v>0</v>
      </c>
      <c r="N76" s="78"/>
      <c r="O76" s="92">
        <f t="shared" si="4"/>
        <v>32.03</v>
      </c>
      <c r="P76" s="92"/>
      <c r="Q76" s="90" t="str">
        <f t="shared" si="5"/>
        <v>-</v>
      </c>
      <c r="R76" s="90"/>
      <c r="S76" s="90" t="str">
        <f t="shared" si="6"/>
        <v>-</v>
      </c>
      <c r="T76" s="90"/>
      <c r="U76" s="91">
        <f t="shared" si="7"/>
        <v>0</v>
      </c>
      <c r="V76" s="78"/>
      <c r="W76" s="92">
        <f t="shared" si="8"/>
        <v>61.870000000000005</v>
      </c>
      <c r="X76" s="92"/>
      <c r="Y76" s="90" t="str">
        <f t="shared" si="9"/>
        <v>-</v>
      </c>
      <c r="Z76" s="90"/>
      <c r="AA76" s="90" t="str">
        <f t="shared" si="10"/>
        <v>-</v>
      </c>
      <c r="AB76" s="90"/>
      <c r="AC76" s="91">
        <f t="shared" si="11"/>
        <v>0</v>
      </c>
      <c r="AD76" s="78"/>
      <c r="AE76" s="92">
        <f t="shared" si="12"/>
        <v>80.28000000000002</v>
      </c>
      <c r="AF76" s="92"/>
      <c r="AG76" s="90" t="str">
        <f t="shared" si="13"/>
        <v>-</v>
      </c>
      <c r="AH76" s="78"/>
      <c r="AI76" s="89">
        <f t="shared" si="14"/>
        <v>102.19</v>
      </c>
      <c r="AJ76" s="78"/>
      <c r="AK76" s="90" t="str">
        <f t="shared" si="15"/>
        <v>-</v>
      </c>
    </row>
    <row r="77" spans="1:37" ht="12.75">
      <c r="A77" s="78"/>
      <c r="B77" s="78"/>
      <c r="C77" s="14" t="s">
        <v>31</v>
      </c>
      <c r="D77" s="14"/>
      <c r="E77" s="15">
        <f>MODL92!B32</f>
        <v>2.58</v>
      </c>
      <c r="F77" s="15"/>
      <c r="G77" s="89">
        <f t="shared" si="0"/>
        <v>12.62</v>
      </c>
      <c r="H77" s="89"/>
      <c r="I77" s="90" t="str">
        <f t="shared" si="1"/>
        <v>-</v>
      </c>
      <c r="J77" s="90"/>
      <c r="K77" s="90" t="str">
        <f t="shared" si="2"/>
        <v>-</v>
      </c>
      <c r="L77" s="90"/>
      <c r="M77" s="91">
        <f t="shared" si="3"/>
        <v>0</v>
      </c>
      <c r="N77" s="78"/>
      <c r="O77" s="92">
        <f t="shared" si="4"/>
        <v>33.23</v>
      </c>
      <c r="P77" s="92"/>
      <c r="Q77" s="90" t="str">
        <f t="shared" si="5"/>
        <v>-</v>
      </c>
      <c r="R77" s="90"/>
      <c r="S77" s="90" t="str">
        <f t="shared" si="6"/>
        <v>-</v>
      </c>
      <c r="T77" s="90"/>
      <c r="U77" s="91">
        <f t="shared" si="7"/>
        <v>0</v>
      </c>
      <c r="V77" s="78"/>
      <c r="W77" s="92">
        <f t="shared" si="8"/>
        <v>59.74</v>
      </c>
      <c r="X77" s="92"/>
      <c r="Y77" s="90" t="str">
        <f t="shared" si="9"/>
        <v>-</v>
      </c>
      <c r="Z77" s="90"/>
      <c r="AA77" s="90" t="str">
        <f t="shared" si="10"/>
        <v>-</v>
      </c>
      <c r="AB77" s="90"/>
      <c r="AC77" s="91">
        <f t="shared" si="11"/>
        <v>0</v>
      </c>
      <c r="AD77" s="78"/>
      <c r="AE77" s="92">
        <f t="shared" si="12"/>
        <v>79.02000000000001</v>
      </c>
      <c r="AF77" s="92"/>
      <c r="AG77" s="90" t="str">
        <f t="shared" si="13"/>
        <v>-</v>
      </c>
      <c r="AH77" s="78"/>
      <c r="AI77" s="89">
        <f t="shared" si="14"/>
        <v>99.44</v>
      </c>
      <c r="AJ77" s="78"/>
      <c r="AK77" s="90" t="str">
        <f t="shared" si="15"/>
        <v>-</v>
      </c>
    </row>
    <row r="78" spans="1:37" ht="12.75">
      <c r="A78" s="78"/>
      <c r="B78" s="78"/>
      <c r="C78" s="14" t="s">
        <v>2</v>
      </c>
      <c r="D78" s="14"/>
      <c r="E78" s="15">
        <f>MODL92!B33</f>
        <v>7.13</v>
      </c>
      <c r="F78" s="15"/>
      <c r="G78" s="89">
        <f t="shared" si="0"/>
        <v>14.379999999999999</v>
      </c>
      <c r="H78" s="89"/>
      <c r="I78" s="90" t="str">
        <f t="shared" si="1"/>
        <v>-</v>
      </c>
      <c r="J78" s="90"/>
      <c r="K78" s="90" t="str">
        <f t="shared" si="2"/>
        <v>-</v>
      </c>
      <c r="L78" s="90"/>
      <c r="M78" s="91">
        <f t="shared" si="3"/>
        <v>0</v>
      </c>
      <c r="N78" s="78"/>
      <c r="O78" s="92">
        <f t="shared" si="4"/>
        <v>38.800000000000004</v>
      </c>
      <c r="P78" s="92"/>
      <c r="Q78" s="90" t="str">
        <f t="shared" si="5"/>
        <v>-</v>
      </c>
      <c r="R78" s="90"/>
      <c r="S78" s="90" t="str">
        <f t="shared" si="6"/>
        <v>-</v>
      </c>
      <c r="T78" s="90"/>
      <c r="U78" s="91">
        <f t="shared" si="7"/>
        <v>0</v>
      </c>
      <c r="V78" s="78"/>
      <c r="W78" s="92">
        <f t="shared" si="8"/>
        <v>62.800000000000004</v>
      </c>
      <c r="X78" s="92"/>
      <c r="Y78" s="90" t="str">
        <f t="shared" si="9"/>
        <v>-</v>
      </c>
      <c r="Z78" s="90"/>
      <c r="AA78" s="90" t="str">
        <f t="shared" si="10"/>
        <v>-</v>
      </c>
      <c r="AB78" s="90"/>
      <c r="AC78" s="91">
        <f t="shared" si="11"/>
        <v>0</v>
      </c>
      <c r="AD78" s="78"/>
      <c r="AE78" s="92">
        <f t="shared" si="12"/>
        <v>82.67000000000002</v>
      </c>
      <c r="AF78" s="92"/>
      <c r="AG78" s="90" t="str">
        <f t="shared" si="13"/>
        <v>-</v>
      </c>
      <c r="AH78" s="78"/>
      <c r="AI78" s="89">
        <f t="shared" si="14"/>
        <v>102.7</v>
      </c>
      <c r="AJ78" s="78"/>
      <c r="AK78" s="90" t="str">
        <f t="shared" si="15"/>
        <v>-</v>
      </c>
    </row>
    <row r="79" spans="1:37" ht="12.75">
      <c r="A79" s="78"/>
      <c r="B79" s="78"/>
      <c r="C79" s="14" t="s">
        <v>32</v>
      </c>
      <c r="D79" s="14"/>
      <c r="E79" s="15">
        <f>MODL92!B34</f>
        <v>5.31</v>
      </c>
      <c r="F79" s="15"/>
      <c r="G79" s="89">
        <f t="shared" si="0"/>
        <v>15.02</v>
      </c>
      <c r="H79" s="89"/>
      <c r="I79" s="90" t="str">
        <f t="shared" si="1"/>
        <v>-</v>
      </c>
      <c r="J79" s="90"/>
      <c r="K79" s="90" t="str">
        <f t="shared" si="2"/>
        <v>-</v>
      </c>
      <c r="L79" s="90"/>
      <c r="M79" s="91">
        <f t="shared" si="3"/>
        <v>0</v>
      </c>
      <c r="N79" s="78"/>
      <c r="O79" s="92">
        <f t="shared" si="4"/>
        <v>30.189999999999998</v>
      </c>
      <c r="P79" s="92"/>
      <c r="Q79" s="90" t="str">
        <f t="shared" si="5"/>
        <v>-</v>
      </c>
      <c r="R79" s="90"/>
      <c r="S79" s="90" t="str">
        <f t="shared" si="6"/>
        <v>-</v>
      </c>
      <c r="T79" s="90"/>
      <c r="U79" s="91">
        <f t="shared" si="7"/>
        <v>0</v>
      </c>
      <c r="V79" s="78"/>
      <c r="W79" s="92">
        <f t="shared" si="8"/>
        <v>63.50000000000001</v>
      </c>
      <c r="X79" s="92"/>
      <c r="Y79" s="90" t="str">
        <f t="shared" si="9"/>
        <v>-</v>
      </c>
      <c r="Z79" s="90"/>
      <c r="AA79" s="90" t="str">
        <f t="shared" si="10"/>
        <v>-</v>
      </c>
      <c r="AB79" s="90"/>
      <c r="AC79" s="91">
        <f t="shared" si="11"/>
        <v>0</v>
      </c>
      <c r="AD79" s="78"/>
      <c r="AE79" s="92">
        <f t="shared" si="12"/>
        <v>87.62000000000002</v>
      </c>
      <c r="AF79" s="92"/>
      <c r="AG79" s="90" t="str">
        <f t="shared" si="13"/>
        <v>-</v>
      </c>
      <c r="AH79" s="78"/>
      <c r="AI79" s="89">
        <f t="shared" si="14"/>
        <v>104.86</v>
      </c>
      <c r="AJ79" s="78"/>
      <c r="AK79" s="90" t="str">
        <f t="shared" si="15"/>
        <v>-</v>
      </c>
    </row>
    <row r="80" spans="1:37" ht="12.75">
      <c r="A80" s="78"/>
      <c r="B80" s="78"/>
      <c r="C80" s="14" t="s">
        <v>33</v>
      </c>
      <c r="D80" s="14"/>
      <c r="E80" s="15">
        <f>MODL92!B35</f>
        <v>2.1</v>
      </c>
      <c r="F80" s="15"/>
      <c r="G80" s="89">
        <f t="shared" si="0"/>
        <v>14.54</v>
      </c>
      <c r="H80" s="89"/>
      <c r="I80" s="90" t="str">
        <f t="shared" si="1"/>
        <v>-</v>
      </c>
      <c r="J80" s="90"/>
      <c r="K80" s="90" t="str">
        <f t="shared" si="2"/>
        <v>-</v>
      </c>
      <c r="L80" s="90"/>
      <c r="M80" s="91">
        <f t="shared" si="3"/>
        <v>0</v>
      </c>
      <c r="N80" s="78"/>
      <c r="O80" s="92">
        <f t="shared" si="4"/>
        <v>27.16</v>
      </c>
      <c r="P80" s="92"/>
      <c r="Q80" s="90" t="str">
        <f t="shared" si="5"/>
        <v>-</v>
      </c>
      <c r="R80" s="90"/>
      <c r="S80" s="90" t="str">
        <f t="shared" si="6"/>
        <v>-</v>
      </c>
      <c r="T80" s="90"/>
      <c r="U80" s="91">
        <f t="shared" si="7"/>
        <v>0</v>
      </c>
      <c r="V80" s="78"/>
      <c r="W80" s="92">
        <f t="shared" si="8"/>
        <v>63.02</v>
      </c>
      <c r="X80" s="92"/>
      <c r="Y80" s="90" t="str">
        <f t="shared" si="9"/>
        <v>-</v>
      </c>
      <c r="Z80" s="90"/>
      <c r="AA80" s="90" t="str">
        <f t="shared" si="10"/>
        <v>-</v>
      </c>
      <c r="AB80" s="90"/>
      <c r="AC80" s="91">
        <f t="shared" si="11"/>
        <v>0</v>
      </c>
      <c r="AD80" s="78"/>
      <c r="AE80" s="92">
        <f t="shared" si="12"/>
        <v>82.48</v>
      </c>
      <c r="AF80" s="92"/>
      <c r="AG80" s="90" t="str">
        <f t="shared" si="13"/>
        <v>-</v>
      </c>
      <c r="AH80" s="78"/>
      <c r="AI80" s="89">
        <f t="shared" si="14"/>
        <v>105.71</v>
      </c>
      <c r="AJ80" s="78"/>
      <c r="AK80" s="90" t="str">
        <f t="shared" si="15"/>
        <v>-</v>
      </c>
    </row>
    <row r="81" spans="1:37" ht="12.75">
      <c r="A81" s="78"/>
      <c r="B81" s="78"/>
      <c r="C81" s="14" t="s">
        <v>34</v>
      </c>
      <c r="D81" s="14"/>
      <c r="E81" s="15">
        <f>MODL92!B36</f>
        <v>2.44</v>
      </c>
      <c r="F81" s="15"/>
      <c r="G81" s="89">
        <f aca="true" t="shared" si="16" ref="G81:G144">SUM(E79:E81)</f>
        <v>9.85</v>
      </c>
      <c r="H81" s="89"/>
      <c r="I81" s="90" t="str">
        <f aca="true" t="shared" si="17" ref="I81:I144">IF(G81=MIN(G$16:G$253),G81,"-")</f>
        <v>-</v>
      </c>
      <c r="J81" s="90"/>
      <c r="K81" s="90" t="str">
        <f aca="true" t="shared" si="18" ref="K81:K144">IF(G81&lt;O$4*MIN(I$16:I$253),G81,"-")</f>
        <v>-</v>
      </c>
      <c r="L81" s="90"/>
      <c r="M81" s="91">
        <f aca="true" t="shared" si="19" ref="M81:M144">IF(G81&lt;O$4*I$4,1,0)</f>
        <v>0</v>
      </c>
      <c r="N81" s="78"/>
      <c r="O81" s="92">
        <f t="shared" si="4"/>
        <v>24.23</v>
      </c>
      <c r="P81" s="92"/>
      <c r="Q81" s="90" t="str">
        <f t="shared" si="5"/>
        <v>-</v>
      </c>
      <c r="R81" s="90"/>
      <c r="S81" s="90" t="str">
        <f t="shared" si="6"/>
        <v>-</v>
      </c>
      <c r="T81" s="90"/>
      <c r="U81" s="91">
        <f t="shared" si="7"/>
        <v>0</v>
      </c>
      <c r="V81" s="78"/>
      <c r="W81" s="92">
        <f t="shared" si="8"/>
        <v>59.720000000000006</v>
      </c>
      <c r="X81" s="92"/>
      <c r="Y81" s="90" t="str">
        <f t="shared" si="9"/>
        <v>-</v>
      </c>
      <c r="Z81" s="90"/>
      <c r="AA81" s="90" t="str">
        <f t="shared" si="10"/>
        <v>-</v>
      </c>
      <c r="AB81" s="90"/>
      <c r="AC81" s="91">
        <f t="shared" si="11"/>
        <v>0</v>
      </c>
      <c r="AD81" s="78"/>
      <c r="AE81" s="92">
        <f t="shared" si="12"/>
        <v>82.72</v>
      </c>
      <c r="AF81" s="92"/>
      <c r="AG81" s="90" t="str">
        <f t="shared" si="13"/>
        <v>-</v>
      </c>
      <c r="AH81" s="78"/>
      <c r="AI81" s="89">
        <f t="shared" si="14"/>
        <v>103.06</v>
      </c>
      <c r="AJ81" s="78"/>
      <c r="AK81" s="90" t="str">
        <f t="shared" si="15"/>
        <v>-</v>
      </c>
    </row>
    <row r="82" spans="1:37" ht="12.75">
      <c r="A82" s="78"/>
      <c r="B82" s="78"/>
      <c r="C82" s="14" t="s">
        <v>35</v>
      </c>
      <c r="D82" s="14"/>
      <c r="E82" s="15">
        <f>MODL92!B37</f>
        <v>1.59</v>
      </c>
      <c r="F82" s="15"/>
      <c r="G82" s="89">
        <f t="shared" si="16"/>
        <v>6.13</v>
      </c>
      <c r="H82" s="89"/>
      <c r="I82" s="90" t="str">
        <f t="shared" si="17"/>
        <v>-</v>
      </c>
      <c r="J82" s="90"/>
      <c r="K82" s="90" t="str">
        <f t="shared" si="18"/>
        <v>-</v>
      </c>
      <c r="L82" s="90"/>
      <c r="M82" s="91">
        <f t="shared" si="19"/>
        <v>0</v>
      </c>
      <c r="N82" s="78"/>
      <c r="O82" s="92">
        <f t="shared" si="4"/>
        <v>21.150000000000002</v>
      </c>
      <c r="P82" s="92"/>
      <c r="Q82" s="90" t="str">
        <f t="shared" si="5"/>
        <v>-</v>
      </c>
      <c r="R82" s="90"/>
      <c r="S82" s="90" t="str">
        <f t="shared" si="6"/>
        <v>-</v>
      </c>
      <c r="T82" s="90"/>
      <c r="U82" s="91">
        <f t="shared" si="7"/>
        <v>0</v>
      </c>
      <c r="V82" s="78"/>
      <c r="W82" s="92">
        <f t="shared" si="8"/>
        <v>53.18000000000001</v>
      </c>
      <c r="X82" s="92"/>
      <c r="Y82" s="90" t="str">
        <f t="shared" si="9"/>
        <v>-</v>
      </c>
      <c r="Z82" s="90"/>
      <c r="AA82" s="90" t="str">
        <f t="shared" si="10"/>
        <v>-</v>
      </c>
      <c r="AB82" s="90"/>
      <c r="AC82" s="91">
        <f t="shared" si="11"/>
        <v>0</v>
      </c>
      <c r="AD82" s="78"/>
      <c r="AE82" s="92">
        <f t="shared" si="12"/>
        <v>83.02</v>
      </c>
      <c r="AF82" s="92"/>
      <c r="AG82" s="90" t="str">
        <f t="shared" si="13"/>
        <v>-</v>
      </c>
      <c r="AH82" s="78"/>
      <c r="AI82" s="89">
        <f t="shared" si="14"/>
        <v>104</v>
      </c>
      <c r="AJ82" s="78"/>
      <c r="AK82" s="90" t="str">
        <f t="shared" si="15"/>
        <v>-</v>
      </c>
    </row>
    <row r="83" spans="1:37" ht="12.75">
      <c r="A83" s="78"/>
      <c r="B83" s="78"/>
      <c r="C83" s="14" t="s">
        <v>36</v>
      </c>
      <c r="D83" s="14"/>
      <c r="E83" s="15">
        <f>MODL92!B38</f>
        <v>0.24</v>
      </c>
      <c r="F83" s="15"/>
      <c r="G83" s="89">
        <f t="shared" si="16"/>
        <v>4.2700000000000005</v>
      </c>
      <c r="H83" s="89"/>
      <c r="I83" s="90" t="str">
        <f t="shared" si="17"/>
        <v>-</v>
      </c>
      <c r="J83" s="90"/>
      <c r="K83" s="90" t="str">
        <f t="shared" si="18"/>
        <v>-</v>
      </c>
      <c r="L83" s="90"/>
      <c r="M83" s="91">
        <f t="shared" si="19"/>
        <v>0</v>
      </c>
      <c r="N83" s="78"/>
      <c r="O83" s="92">
        <f t="shared" si="4"/>
        <v>18.81</v>
      </c>
      <c r="P83" s="92"/>
      <c r="Q83" s="90" t="str">
        <f t="shared" si="5"/>
        <v>-</v>
      </c>
      <c r="R83" s="90"/>
      <c r="S83" s="90" t="str">
        <f t="shared" si="6"/>
        <v>-</v>
      </c>
      <c r="T83" s="90"/>
      <c r="U83" s="91">
        <f t="shared" si="7"/>
        <v>0</v>
      </c>
      <c r="V83" s="78"/>
      <c r="W83" s="92">
        <f t="shared" si="8"/>
        <v>52.040000000000006</v>
      </c>
      <c r="X83" s="92"/>
      <c r="Y83" s="90" t="str">
        <f t="shared" si="9"/>
        <v>-</v>
      </c>
      <c r="Z83" s="90"/>
      <c r="AA83" s="90" t="str">
        <f t="shared" si="10"/>
        <v>-</v>
      </c>
      <c r="AB83" s="90"/>
      <c r="AC83" s="91">
        <f t="shared" si="11"/>
        <v>0</v>
      </c>
      <c r="AD83" s="78"/>
      <c r="AE83" s="92">
        <f t="shared" si="12"/>
        <v>78.55</v>
      </c>
      <c r="AF83" s="92"/>
      <c r="AG83" s="90" t="str">
        <f t="shared" si="13"/>
        <v>-</v>
      </c>
      <c r="AH83" s="78"/>
      <c r="AI83" s="89">
        <f t="shared" si="14"/>
        <v>101.67</v>
      </c>
      <c r="AJ83" s="78"/>
      <c r="AK83" s="90" t="str">
        <f t="shared" si="15"/>
        <v>-</v>
      </c>
    </row>
    <row r="84" spans="1:37" ht="12.75">
      <c r="A84" s="78"/>
      <c r="B84" s="78"/>
      <c r="C84" s="14" t="s">
        <v>37</v>
      </c>
      <c r="D84" s="14"/>
      <c r="E84" s="15">
        <f>MODL92!B39</f>
        <v>5.4</v>
      </c>
      <c r="F84" s="15"/>
      <c r="G84" s="89">
        <f t="shared" si="16"/>
        <v>7.23</v>
      </c>
      <c r="H84" s="89"/>
      <c r="I84" s="90" t="str">
        <f t="shared" si="17"/>
        <v>-</v>
      </c>
      <c r="J84" s="90"/>
      <c r="K84" s="90" t="str">
        <f t="shared" si="18"/>
        <v>-</v>
      </c>
      <c r="L84" s="90"/>
      <c r="M84" s="91">
        <f t="shared" si="19"/>
        <v>0</v>
      </c>
      <c r="N84" s="78"/>
      <c r="O84" s="92">
        <f aca="true" t="shared" si="20" ref="O84:O147">SUM(E79:E84)</f>
        <v>17.08</v>
      </c>
      <c r="P84" s="92"/>
      <c r="Q84" s="90" t="str">
        <f aca="true" t="shared" si="21" ref="Q84:Q147">IF(O84=MIN(O$19:O$253),O84,"-")</f>
        <v>-</v>
      </c>
      <c r="R84" s="90"/>
      <c r="S84" s="90" t="str">
        <f aca="true" t="shared" si="22" ref="S84:S147">IF(O84&lt;O$5*MIN(Q$19:Q$253),O84,"-")</f>
        <v>-</v>
      </c>
      <c r="T84" s="90"/>
      <c r="U84" s="91">
        <f aca="true" t="shared" si="23" ref="U84:U147">IF(O84&lt;O$5*I$5,1,0)</f>
        <v>0</v>
      </c>
      <c r="V84" s="78"/>
      <c r="W84" s="92">
        <f t="shared" si="8"/>
        <v>55.88000000000001</v>
      </c>
      <c r="X84" s="92"/>
      <c r="Y84" s="90" t="str">
        <f t="shared" si="9"/>
        <v>-</v>
      </c>
      <c r="Z84" s="90"/>
      <c r="AA84" s="90" t="str">
        <f t="shared" si="10"/>
        <v>-</v>
      </c>
      <c r="AB84" s="90"/>
      <c r="AC84" s="91">
        <f t="shared" si="11"/>
        <v>0</v>
      </c>
      <c r="AD84" s="78"/>
      <c r="AE84" s="92">
        <f t="shared" si="12"/>
        <v>79.88</v>
      </c>
      <c r="AF84" s="92"/>
      <c r="AG84" s="90" t="str">
        <f t="shared" si="13"/>
        <v>-</v>
      </c>
      <c r="AH84" s="78"/>
      <c r="AI84" s="89">
        <f t="shared" si="14"/>
        <v>103.23</v>
      </c>
      <c r="AJ84" s="78"/>
      <c r="AK84" s="90" t="str">
        <f t="shared" si="15"/>
        <v>-</v>
      </c>
    </row>
    <row r="85" spans="1:37" ht="12.75">
      <c r="A85" s="78"/>
      <c r="B85" s="78"/>
      <c r="C85" s="14" t="s">
        <v>38</v>
      </c>
      <c r="D85" s="14"/>
      <c r="E85" s="15">
        <f>MODL92!B40</f>
        <v>3.24</v>
      </c>
      <c r="F85" s="15"/>
      <c r="G85" s="89">
        <f t="shared" si="16"/>
        <v>8.88</v>
      </c>
      <c r="H85" s="89"/>
      <c r="I85" s="90" t="str">
        <f t="shared" si="17"/>
        <v>-</v>
      </c>
      <c r="J85" s="90"/>
      <c r="K85" s="90" t="str">
        <f t="shared" si="18"/>
        <v>-</v>
      </c>
      <c r="L85" s="90"/>
      <c r="M85" s="91">
        <f t="shared" si="19"/>
        <v>0</v>
      </c>
      <c r="N85" s="78"/>
      <c r="O85" s="92">
        <f t="shared" si="20"/>
        <v>15.01</v>
      </c>
      <c r="P85" s="92"/>
      <c r="Q85" s="90" t="str">
        <f t="shared" si="21"/>
        <v>-</v>
      </c>
      <c r="R85" s="90"/>
      <c r="S85" s="90" t="str">
        <f t="shared" si="22"/>
        <v>-</v>
      </c>
      <c r="T85" s="90"/>
      <c r="U85" s="91">
        <f t="shared" si="23"/>
        <v>0</v>
      </c>
      <c r="V85" s="78"/>
      <c r="W85" s="92">
        <f t="shared" si="8"/>
        <v>45.2</v>
      </c>
      <c r="X85" s="92"/>
      <c r="Y85" s="90" t="str">
        <f t="shared" si="9"/>
        <v>-</v>
      </c>
      <c r="Z85" s="90"/>
      <c r="AA85" s="90" t="str">
        <f t="shared" si="10"/>
        <v>-</v>
      </c>
      <c r="AB85" s="90"/>
      <c r="AC85" s="91">
        <f t="shared" si="11"/>
        <v>0</v>
      </c>
      <c r="AD85" s="78"/>
      <c r="AE85" s="92">
        <f t="shared" si="12"/>
        <v>78.51</v>
      </c>
      <c r="AF85" s="92"/>
      <c r="AG85" s="90" t="str">
        <f t="shared" si="13"/>
        <v>-</v>
      </c>
      <c r="AH85" s="78"/>
      <c r="AI85" s="89">
        <f t="shared" si="14"/>
        <v>102.99000000000001</v>
      </c>
      <c r="AJ85" s="78"/>
      <c r="AK85" s="90" t="str">
        <f t="shared" si="15"/>
        <v>-</v>
      </c>
    </row>
    <row r="86" spans="1:37" ht="12.75">
      <c r="A86" s="80">
        <v>1993</v>
      </c>
      <c r="B86" s="80"/>
      <c r="C86" s="14" t="s">
        <v>28</v>
      </c>
      <c r="D86" s="14"/>
      <c r="E86" s="15">
        <f>MODL93!B29</f>
        <v>2.33</v>
      </c>
      <c r="F86" s="15"/>
      <c r="G86" s="89">
        <f t="shared" si="16"/>
        <v>10.97</v>
      </c>
      <c r="H86" s="89"/>
      <c r="I86" s="90" t="str">
        <f t="shared" si="17"/>
        <v>-</v>
      </c>
      <c r="J86" s="90"/>
      <c r="K86" s="90" t="str">
        <f t="shared" si="18"/>
        <v>-</v>
      </c>
      <c r="L86" s="90"/>
      <c r="M86" s="91">
        <f t="shared" si="19"/>
        <v>0</v>
      </c>
      <c r="N86" s="78"/>
      <c r="O86" s="92">
        <f t="shared" si="20"/>
        <v>15.240000000000002</v>
      </c>
      <c r="P86" s="92"/>
      <c r="Q86" s="90" t="str">
        <f t="shared" si="21"/>
        <v>-</v>
      </c>
      <c r="R86" s="90"/>
      <c r="S86" s="90" t="str">
        <f t="shared" si="22"/>
        <v>-</v>
      </c>
      <c r="T86" s="90"/>
      <c r="U86" s="91">
        <f t="shared" si="23"/>
        <v>0</v>
      </c>
      <c r="V86" s="78"/>
      <c r="W86" s="92">
        <f t="shared" si="8"/>
        <v>42.4</v>
      </c>
      <c r="X86" s="92"/>
      <c r="Y86" s="90" t="str">
        <f t="shared" si="9"/>
        <v>-</v>
      </c>
      <c r="Z86" s="90"/>
      <c r="AA86" s="90" t="str">
        <f t="shared" si="10"/>
        <v>-</v>
      </c>
      <c r="AB86" s="90"/>
      <c r="AC86" s="91">
        <f t="shared" si="11"/>
        <v>0</v>
      </c>
      <c r="AD86" s="78"/>
      <c r="AE86" s="92">
        <f t="shared" si="12"/>
        <v>78.26</v>
      </c>
      <c r="AF86" s="92"/>
      <c r="AG86" s="90" t="str">
        <f t="shared" si="13"/>
        <v>-</v>
      </c>
      <c r="AH86" s="78"/>
      <c r="AI86" s="89">
        <f t="shared" si="14"/>
        <v>104.96000000000001</v>
      </c>
      <c r="AJ86" s="78"/>
      <c r="AK86" s="90" t="str">
        <f t="shared" si="15"/>
        <v>-</v>
      </c>
    </row>
    <row r="87" spans="1:37" ht="12.75">
      <c r="A87" s="78"/>
      <c r="B87" s="78"/>
      <c r="C87" s="14" t="s">
        <v>29</v>
      </c>
      <c r="D87" s="14"/>
      <c r="E87" s="15">
        <f>MODL93!B30</f>
        <v>2.27</v>
      </c>
      <c r="F87" s="15"/>
      <c r="G87" s="89">
        <f t="shared" si="16"/>
        <v>7.84</v>
      </c>
      <c r="H87" s="89"/>
      <c r="I87" s="90" t="str">
        <f t="shared" si="17"/>
        <v>-</v>
      </c>
      <c r="J87" s="90"/>
      <c r="K87" s="90" t="str">
        <f t="shared" si="18"/>
        <v>-</v>
      </c>
      <c r="L87" s="90"/>
      <c r="M87" s="91">
        <f t="shared" si="19"/>
        <v>0</v>
      </c>
      <c r="N87" s="78"/>
      <c r="O87" s="92">
        <f t="shared" si="20"/>
        <v>15.07</v>
      </c>
      <c r="P87" s="92"/>
      <c r="Q87" s="90" t="str">
        <f t="shared" si="21"/>
        <v>-</v>
      </c>
      <c r="R87" s="90"/>
      <c r="S87" s="90" t="str">
        <f t="shared" si="22"/>
        <v>-</v>
      </c>
      <c r="T87" s="90"/>
      <c r="U87" s="91">
        <f t="shared" si="23"/>
        <v>0</v>
      </c>
      <c r="V87" s="78"/>
      <c r="W87" s="92">
        <f t="shared" si="8"/>
        <v>39.300000000000004</v>
      </c>
      <c r="X87" s="92"/>
      <c r="Y87" s="90" t="str">
        <f t="shared" si="9"/>
        <v>-</v>
      </c>
      <c r="Z87" s="90"/>
      <c r="AA87" s="90" t="str">
        <f t="shared" si="10"/>
        <v>-</v>
      </c>
      <c r="AB87" s="90"/>
      <c r="AC87" s="91">
        <f t="shared" si="11"/>
        <v>0</v>
      </c>
      <c r="AD87" s="78"/>
      <c r="AE87" s="92">
        <f t="shared" si="12"/>
        <v>74.79</v>
      </c>
      <c r="AF87" s="92"/>
      <c r="AG87" s="90" t="str">
        <f t="shared" si="13"/>
        <v>-</v>
      </c>
      <c r="AH87" s="78"/>
      <c r="AI87" s="89">
        <f t="shared" si="14"/>
        <v>99.99</v>
      </c>
      <c r="AJ87" s="78"/>
      <c r="AK87" s="90" t="str">
        <f t="shared" si="15"/>
        <v>-</v>
      </c>
    </row>
    <row r="88" spans="1:37" ht="12.75">
      <c r="A88" s="78"/>
      <c r="B88" s="78"/>
      <c r="C88" s="14" t="s">
        <v>30</v>
      </c>
      <c r="D88" s="14"/>
      <c r="E88" s="15">
        <f>MODL93!B31</f>
        <v>2.88</v>
      </c>
      <c r="F88" s="15"/>
      <c r="G88" s="89">
        <f t="shared" si="16"/>
        <v>7.4799999999999995</v>
      </c>
      <c r="H88" s="89"/>
      <c r="I88" s="90" t="str">
        <f t="shared" si="17"/>
        <v>-</v>
      </c>
      <c r="J88" s="90"/>
      <c r="K88" s="90" t="str">
        <f t="shared" si="18"/>
        <v>-</v>
      </c>
      <c r="L88" s="90"/>
      <c r="M88" s="91">
        <f t="shared" si="19"/>
        <v>0</v>
      </c>
      <c r="N88" s="78"/>
      <c r="O88" s="92">
        <f t="shared" si="20"/>
        <v>16.36</v>
      </c>
      <c r="P88" s="92"/>
      <c r="Q88" s="90" t="str">
        <f t="shared" si="21"/>
        <v>-</v>
      </c>
      <c r="R88" s="90"/>
      <c r="S88" s="90" t="str">
        <f t="shared" si="22"/>
        <v>-</v>
      </c>
      <c r="T88" s="90"/>
      <c r="U88" s="91">
        <f t="shared" si="23"/>
        <v>0</v>
      </c>
      <c r="V88" s="78"/>
      <c r="W88" s="92">
        <f t="shared" si="8"/>
        <v>37.510000000000005</v>
      </c>
      <c r="X88" s="92"/>
      <c r="Y88" s="90" t="str">
        <f t="shared" si="9"/>
        <v>-</v>
      </c>
      <c r="Z88" s="90"/>
      <c r="AA88" s="90" t="str">
        <f t="shared" si="10"/>
        <v>-</v>
      </c>
      <c r="AB88" s="90"/>
      <c r="AC88" s="91">
        <f t="shared" si="11"/>
        <v>0</v>
      </c>
      <c r="AD88" s="78"/>
      <c r="AE88" s="92">
        <f t="shared" si="12"/>
        <v>69.54</v>
      </c>
      <c r="AF88" s="92"/>
      <c r="AG88" s="90" t="str">
        <f t="shared" si="13"/>
        <v>-</v>
      </c>
      <c r="AH88" s="78"/>
      <c r="AI88" s="89">
        <f t="shared" si="14"/>
        <v>100.66999999999999</v>
      </c>
      <c r="AJ88" s="78"/>
      <c r="AK88" s="90" t="str">
        <f t="shared" si="15"/>
        <v>-</v>
      </c>
    </row>
    <row r="89" spans="1:37" ht="12.75">
      <c r="A89" s="78"/>
      <c r="B89" s="78"/>
      <c r="C89" s="14" t="s">
        <v>31</v>
      </c>
      <c r="D89" s="14"/>
      <c r="E89" s="15">
        <f>MODL93!B32</f>
        <v>2.52</v>
      </c>
      <c r="F89" s="15"/>
      <c r="G89" s="89">
        <f t="shared" si="16"/>
        <v>7.67</v>
      </c>
      <c r="H89" s="89"/>
      <c r="I89" s="90" t="str">
        <f t="shared" si="17"/>
        <v>-</v>
      </c>
      <c r="J89" s="90"/>
      <c r="K89" s="90" t="str">
        <f t="shared" si="18"/>
        <v>-</v>
      </c>
      <c r="L89" s="90"/>
      <c r="M89" s="91">
        <f t="shared" si="19"/>
        <v>0</v>
      </c>
      <c r="N89" s="78"/>
      <c r="O89" s="92">
        <f t="shared" si="20"/>
        <v>18.64</v>
      </c>
      <c r="P89" s="92"/>
      <c r="Q89" s="90" t="str">
        <f t="shared" si="21"/>
        <v>-</v>
      </c>
      <c r="R89" s="90"/>
      <c r="S89" s="90" t="str">
        <f t="shared" si="22"/>
        <v>-</v>
      </c>
      <c r="T89" s="90"/>
      <c r="U89" s="91">
        <f t="shared" si="23"/>
        <v>0</v>
      </c>
      <c r="V89" s="78"/>
      <c r="W89" s="92">
        <f t="shared" si="8"/>
        <v>37.45000000000001</v>
      </c>
      <c r="X89" s="92"/>
      <c r="Y89" s="90" t="str">
        <f t="shared" si="9"/>
        <v>-</v>
      </c>
      <c r="Z89" s="90"/>
      <c r="AA89" s="90" t="str">
        <f t="shared" si="10"/>
        <v>-</v>
      </c>
      <c r="AB89" s="90"/>
      <c r="AC89" s="91">
        <f t="shared" si="11"/>
        <v>0</v>
      </c>
      <c r="AD89" s="78"/>
      <c r="AE89" s="92">
        <f t="shared" si="12"/>
        <v>70.67999999999999</v>
      </c>
      <c r="AF89" s="92"/>
      <c r="AG89" s="90" t="str">
        <f t="shared" si="13"/>
        <v>-</v>
      </c>
      <c r="AH89" s="78"/>
      <c r="AI89" s="89">
        <f t="shared" si="14"/>
        <v>101.89999999999998</v>
      </c>
      <c r="AJ89" s="78"/>
      <c r="AK89" s="90" t="str">
        <f t="shared" si="15"/>
        <v>-</v>
      </c>
    </row>
    <row r="90" spans="1:37" ht="12.75">
      <c r="A90" s="78"/>
      <c r="B90" s="78"/>
      <c r="C90" s="14" t="s">
        <v>2</v>
      </c>
      <c r="D90" s="14"/>
      <c r="E90" s="15">
        <f>MODL93!B33</f>
        <v>5.23</v>
      </c>
      <c r="F90" s="15"/>
      <c r="G90" s="89">
        <f t="shared" si="16"/>
        <v>10.63</v>
      </c>
      <c r="H90" s="89"/>
      <c r="I90" s="90" t="str">
        <f t="shared" si="17"/>
        <v>-</v>
      </c>
      <c r="J90" s="90"/>
      <c r="K90" s="90" t="str">
        <f t="shared" si="18"/>
        <v>-</v>
      </c>
      <c r="L90" s="90"/>
      <c r="M90" s="91">
        <f t="shared" si="19"/>
        <v>0</v>
      </c>
      <c r="N90" s="78"/>
      <c r="O90" s="92">
        <f t="shared" si="20"/>
        <v>18.47</v>
      </c>
      <c r="P90" s="92"/>
      <c r="Q90" s="90" t="str">
        <f t="shared" si="21"/>
        <v>-</v>
      </c>
      <c r="R90" s="90"/>
      <c r="S90" s="90" t="str">
        <f t="shared" si="22"/>
        <v>-</v>
      </c>
      <c r="T90" s="90"/>
      <c r="U90" s="91">
        <f t="shared" si="23"/>
        <v>0</v>
      </c>
      <c r="V90" s="78"/>
      <c r="W90" s="92">
        <f aca="true" t="shared" si="24" ref="W90:W153">SUM(E79:E90)</f>
        <v>35.55</v>
      </c>
      <c r="X90" s="92"/>
      <c r="Y90" s="90" t="str">
        <f aca="true" t="shared" si="25" ref="Y90:Y153">IF(W90=MIN(W$25:W$253),W90,"-")</f>
        <v>-</v>
      </c>
      <c r="Z90" s="90"/>
      <c r="AA90" s="90" t="str">
        <f aca="true" t="shared" si="26" ref="AA90:AA153">IF(W90&lt;O$6*MIN(W$25:W$253),W90,"-")</f>
        <v>-</v>
      </c>
      <c r="AB90" s="90"/>
      <c r="AC90" s="91">
        <f aca="true" t="shared" si="27" ref="AC90:AC153">IF(W90&lt;O$6*I$6,1,0)</f>
        <v>0</v>
      </c>
      <c r="AD90" s="78"/>
      <c r="AE90" s="92">
        <f t="shared" si="12"/>
        <v>74.35000000000001</v>
      </c>
      <c r="AF90" s="92"/>
      <c r="AG90" s="90" t="str">
        <f t="shared" si="13"/>
        <v>-</v>
      </c>
      <c r="AH90" s="78"/>
      <c r="AI90" s="89">
        <f t="shared" si="14"/>
        <v>102.41999999999999</v>
      </c>
      <c r="AJ90" s="78"/>
      <c r="AK90" s="90" t="str">
        <f t="shared" si="15"/>
        <v>-</v>
      </c>
    </row>
    <row r="91" spans="1:37" ht="12.75">
      <c r="A91" s="78"/>
      <c r="B91" s="78"/>
      <c r="C91" s="14" t="s">
        <v>32</v>
      </c>
      <c r="D91" s="14"/>
      <c r="E91" s="15">
        <f>MODL93!B34</f>
        <v>5.07</v>
      </c>
      <c r="F91" s="15"/>
      <c r="G91" s="89">
        <f t="shared" si="16"/>
        <v>12.82</v>
      </c>
      <c r="H91" s="89"/>
      <c r="I91" s="90" t="str">
        <f t="shared" si="17"/>
        <v>-</v>
      </c>
      <c r="J91" s="90"/>
      <c r="K91" s="90" t="str">
        <f t="shared" si="18"/>
        <v>-</v>
      </c>
      <c r="L91" s="90"/>
      <c r="M91" s="91">
        <f t="shared" si="19"/>
        <v>0</v>
      </c>
      <c r="N91" s="78"/>
      <c r="O91" s="92">
        <f t="shared" si="20"/>
        <v>20.3</v>
      </c>
      <c r="P91" s="92"/>
      <c r="Q91" s="90" t="str">
        <f t="shared" si="21"/>
        <v>-</v>
      </c>
      <c r="R91" s="90"/>
      <c r="S91" s="90" t="str">
        <f t="shared" si="22"/>
        <v>-</v>
      </c>
      <c r="T91" s="90"/>
      <c r="U91" s="91">
        <f t="shared" si="23"/>
        <v>0</v>
      </c>
      <c r="V91" s="78"/>
      <c r="W91" s="92">
        <f t="shared" si="24"/>
        <v>35.31</v>
      </c>
      <c r="X91" s="92"/>
      <c r="Y91" s="90" t="str">
        <f t="shared" si="25"/>
        <v>-</v>
      </c>
      <c r="Z91" s="90"/>
      <c r="AA91" s="90" t="str">
        <f t="shared" si="26"/>
        <v>-</v>
      </c>
      <c r="AB91" s="90"/>
      <c r="AC91" s="91">
        <f t="shared" si="27"/>
        <v>0</v>
      </c>
      <c r="AD91" s="78"/>
      <c r="AE91" s="92">
        <f t="shared" si="12"/>
        <v>65.5</v>
      </c>
      <c r="AF91" s="92"/>
      <c r="AG91" s="90" t="str">
        <f t="shared" si="13"/>
        <v>-</v>
      </c>
      <c r="AH91" s="78"/>
      <c r="AI91" s="89">
        <f t="shared" si="14"/>
        <v>103.41999999999999</v>
      </c>
      <c r="AJ91" s="78"/>
      <c r="AK91" s="90" t="str">
        <f t="shared" si="15"/>
        <v>-</v>
      </c>
    </row>
    <row r="92" spans="1:37" ht="12.75">
      <c r="A92" s="78"/>
      <c r="B92" s="78"/>
      <c r="C92" s="14" t="s">
        <v>33</v>
      </c>
      <c r="D92" s="14"/>
      <c r="E92" s="15">
        <f>MODL93!B35</f>
        <v>0</v>
      </c>
      <c r="F92" s="15"/>
      <c r="G92" s="89">
        <f t="shared" si="16"/>
        <v>10.3</v>
      </c>
      <c r="H92" s="89"/>
      <c r="I92" s="90" t="str">
        <f t="shared" si="17"/>
        <v>-</v>
      </c>
      <c r="J92" s="90"/>
      <c r="K92" s="90" t="str">
        <f t="shared" si="18"/>
        <v>-</v>
      </c>
      <c r="L92" s="90"/>
      <c r="M92" s="91">
        <f t="shared" si="19"/>
        <v>0</v>
      </c>
      <c r="N92" s="78"/>
      <c r="O92" s="92">
        <f t="shared" si="20"/>
        <v>17.97</v>
      </c>
      <c r="P92" s="92"/>
      <c r="Q92" s="90" t="str">
        <f t="shared" si="21"/>
        <v>-</v>
      </c>
      <c r="R92" s="90"/>
      <c r="S92" s="90" t="str">
        <f t="shared" si="22"/>
        <v>-</v>
      </c>
      <c r="T92" s="90"/>
      <c r="U92" s="91">
        <f t="shared" si="23"/>
        <v>0</v>
      </c>
      <c r="V92" s="78"/>
      <c r="W92" s="92">
        <f t="shared" si="24"/>
        <v>33.21</v>
      </c>
      <c r="X92" s="92"/>
      <c r="Y92" s="90" t="str">
        <f t="shared" si="25"/>
        <v>-</v>
      </c>
      <c r="Z92" s="90"/>
      <c r="AA92" s="90" t="str">
        <f t="shared" si="26"/>
        <v>-</v>
      </c>
      <c r="AB92" s="90"/>
      <c r="AC92" s="91">
        <f t="shared" si="27"/>
        <v>0</v>
      </c>
      <c r="AD92" s="78"/>
      <c r="AE92" s="92">
        <f t="shared" si="12"/>
        <v>60.37000000000001</v>
      </c>
      <c r="AF92" s="92"/>
      <c r="AG92" s="90" t="str">
        <f t="shared" si="13"/>
        <v>-</v>
      </c>
      <c r="AH92" s="78"/>
      <c r="AI92" s="89">
        <f t="shared" si="14"/>
        <v>98.81</v>
      </c>
      <c r="AJ92" s="78"/>
      <c r="AK92" s="90" t="str">
        <f t="shared" si="15"/>
        <v>-</v>
      </c>
    </row>
    <row r="93" spans="1:37" ht="12.75">
      <c r="A93" s="78"/>
      <c r="B93" s="78"/>
      <c r="C93" s="14" t="s">
        <v>34</v>
      </c>
      <c r="D93" s="14"/>
      <c r="E93" s="15">
        <f>MODL93!B36</f>
        <v>0</v>
      </c>
      <c r="F93" s="15"/>
      <c r="G93" s="89">
        <f t="shared" si="16"/>
        <v>5.07</v>
      </c>
      <c r="H93" s="89"/>
      <c r="I93" s="90" t="str">
        <f t="shared" si="17"/>
        <v>-</v>
      </c>
      <c r="J93" s="90"/>
      <c r="K93" s="90" t="str">
        <f t="shared" si="18"/>
        <v>-</v>
      </c>
      <c r="L93" s="90"/>
      <c r="M93" s="91">
        <f t="shared" si="19"/>
        <v>0</v>
      </c>
      <c r="N93" s="78"/>
      <c r="O93" s="92">
        <f t="shared" si="20"/>
        <v>15.700000000000001</v>
      </c>
      <c r="P93" s="92"/>
      <c r="Q93" s="90" t="str">
        <f t="shared" si="21"/>
        <v>-</v>
      </c>
      <c r="R93" s="90"/>
      <c r="S93" s="90" t="str">
        <f t="shared" si="22"/>
        <v>-</v>
      </c>
      <c r="T93" s="90"/>
      <c r="U93" s="91">
        <f t="shared" si="23"/>
        <v>0</v>
      </c>
      <c r="V93" s="78"/>
      <c r="W93" s="92">
        <f t="shared" si="24"/>
        <v>30.77</v>
      </c>
      <c r="X93" s="92"/>
      <c r="Y93" s="90" t="str">
        <f t="shared" si="25"/>
        <v>-</v>
      </c>
      <c r="Z93" s="90"/>
      <c r="AA93" s="90" t="str">
        <f t="shared" si="26"/>
        <v>-</v>
      </c>
      <c r="AB93" s="90"/>
      <c r="AC93" s="91">
        <f t="shared" si="27"/>
        <v>0</v>
      </c>
      <c r="AD93" s="78"/>
      <c r="AE93" s="92">
        <f t="shared" si="12"/>
        <v>55.00000000000001</v>
      </c>
      <c r="AF93" s="92"/>
      <c r="AG93" s="90" t="str">
        <f t="shared" si="13"/>
        <v>-</v>
      </c>
      <c r="AH93" s="78"/>
      <c r="AI93" s="89">
        <f t="shared" si="14"/>
        <v>96.22999999999999</v>
      </c>
      <c r="AJ93" s="78"/>
      <c r="AK93" s="90" t="str">
        <f t="shared" si="15"/>
        <v>-</v>
      </c>
    </row>
    <row r="94" spans="1:37" ht="12.75">
      <c r="A94" s="78"/>
      <c r="B94" s="78"/>
      <c r="C94" s="14" t="s">
        <v>35</v>
      </c>
      <c r="D94" s="14"/>
      <c r="E94" s="15">
        <f>MODL93!B37</f>
        <v>0.8</v>
      </c>
      <c r="F94" s="15"/>
      <c r="G94" s="89">
        <f t="shared" si="16"/>
        <v>0.8</v>
      </c>
      <c r="H94" s="89"/>
      <c r="I94" s="90" t="str">
        <f t="shared" si="17"/>
        <v>-</v>
      </c>
      <c r="J94" s="90"/>
      <c r="K94" s="90">
        <f t="shared" si="18"/>
        <v>0.8</v>
      </c>
      <c r="L94" s="90"/>
      <c r="M94" s="91">
        <f t="shared" si="19"/>
        <v>1</v>
      </c>
      <c r="N94" s="78"/>
      <c r="O94" s="92">
        <f t="shared" si="20"/>
        <v>13.620000000000001</v>
      </c>
      <c r="P94" s="92"/>
      <c r="Q94" s="90" t="str">
        <f t="shared" si="21"/>
        <v>-</v>
      </c>
      <c r="R94" s="90"/>
      <c r="S94" s="90" t="str">
        <f t="shared" si="22"/>
        <v>-</v>
      </c>
      <c r="T94" s="90"/>
      <c r="U94" s="91">
        <f t="shared" si="23"/>
        <v>0</v>
      </c>
      <c r="V94" s="78"/>
      <c r="W94" s="92">
        <f t="shared" si="24"/>
        <v>29.98</v>
      </c>
      <c r="X94" s="92"/>
      <c r="Y94" s="90" t="str">
        <f t="shared" si="25"/>
        <v>-</v>
      </c>
      <c r="Z94" s="90"/>
      <c r="AA94" s="90" t="str">
        <f t="shared" si="26"/>
        <v>-</v>
      </c>
      <c r="AB94" s="90"/>
      <c r="AC94" s="91">
        <f t="shared" si="27"/>
        <v>0</v>
      </c>
      <c r="AD94" s="78"/>
      <c r="AE94" s="92">
        <f t="shared" si="12"/>
        <v>51.13</v>
      </c>
      <c r="AF94" s="92"/>
      <c r="AG94" s="90" t="str">
        <f t="shared" si="13"/>
        <v>-</v>
      </c>
      <c r="AH94" s="78"/>
      <c r="AI94" s="89">
        <f t="shared" si="14"/>
        <v>91.29</v>
      </c>
      <c r="AJ94" s="78"/>
      <c r="AK94" s="90" t="str">
        <f t="shared" si="15"/>
        <v>-</v>
      </c>
    </row>
    <row r="95" spans="1:37" ht="12.75">
      <c r="A95" s="78"/>
      <c r="B95" s="78"/>
      <c r="C95" s="14" t="s">
        <v>36</v>
      </c>
      <c r="D95" s="14"/>
      <c r="E95" s="15">
        <f>MODL93!B38</f>
        <v>3.5</v>
      </c>
      <c r="F95" s="15"/>
      <c r="G95" s="89">
        <f t="shared" si="16"/>
        <v>4.3</v>
      </c>
      <c r="H95" s="89"/>
      <c r="I95" s="90" t="str">
        <f t="shared" si="17"/>
        <v>-</v>
      </c>
      <c r="J95" s="90"/>
      <c r="K95" s="90" t="str">
        <f t="shared" si="18"/>
        <v>-</v>
      </c>
      <c r="L95" s="90"/>
      <c r="M95" s="91">
        <f t="shared" si="19"/>
        <v>0</v>
      </c>
      <c r="N95" s="78"/>
      <c r="O95" s="92">
        <f t="shared" si="20"/>
        <v>14.600000000000001</v>
      </c>
      <c r="P95" s="92"/>
      <c r="Q95" s="90" t="str">
        <f t="shared" si="21"/>
        <v>-</v>
      </c>
      <c r="R95" s="90"/>
      <c r="S95" s="90" t="str">
        <f t="shared" si="22"/>
        <v>-</v>
      </c>
      <c r="T95" s="90"/>
      <c r="U95" s="91">
        <f t="shared" si="23"/>
        <v>0</v>
      </c>
      <c r="V95" s="78"/>
      <c r="W95" s="92">
        <f t="shared" si="24"/>
        <v>33.24</v>
      </c>
      <c r="X95" s="92"/>
      <c r="Y95" s="90" t="str">
        <f t="shared" si="25"/>
        <v>-</v>
      </c>
      <c r="Z95" s="90"/>
      <c r="AA95" s="90" t="str">
        <f t="shared" si="26"/>
        <v>-</v>
      </c>
      <c r="AB95" s="90"/>
      <c r="AC95" s="91">
        <f t="shared" si="27"/>
        <v>0</v>
      </c>
      <c r="AD95" s="78"/>
      <c r="AE95" s="92">
        <f t="shared" si="12"/>
        <v>52.050000000000004</v>
      </c>
      <c r="AF95" s="92"/>
      <c r="AG95" s="90" t="str">
        <f t="shared" si="13"/>
        <v>-</v>
      </c>
      <c r="AH95" s="78"/>
      <c r="AI95" s="89">
        <f t="shared" si="14"/>
        <v>86.66000000000001</v>
      </c>
      <c r="AJ95" s="78"/>
      <c r="AK95" s="90" t="str">
        <f t="shared" si="15"/>
        <v>-</v>
      </c>
    </row>
    <row r="96" spans="1:37" ht="12.75">
      <c r="A96" s="78"/>
      <c r="B96" s="78"/>
      <c r="C96" s="14" t="s">
        <v>37</v>
      </c>
      <c r="D96" s="14"/>
      <c r="E96" s="15">
        <f>MODL93!B39</f>
        <v>1.01</v>
      </c>
      <c r="F96" s="15"/>
      <c r="G96" s="89">
        <f t="shared" si="16"/>
        <v>5.31</v>
      </c>
      <c r="H96" s="89"/>
      <c r="I96" s="90" t="str">
        <f t="shared" si="17"/>
        <v>-</v>
      </c>
      <c r="J96" s="90"/>
      <c r="K96" s="90" t="str">
        <f t="shared" si="18"/>
        <v>-</v>
      </c>
      <c r="L96" s="90"/>
      <c r="M96" s="91">
        <f t="shared" si="19"/>
        <v>0</v>
      </c>
      <c r="N96" s="78"/>
      <c r="O96" s="92">
        <f t="shared" si="20"/>
        <v>10.38</v>
      </c>
      <c r="P96" s="92"/>
      <c r="Q96" s="90" t="str">
        <f t="shared" si="21"/>
        <v>-</v>
      </c>
      <c r="R96" s="90"/>
      <c r="S96" s="90" t="str">
        <f t="shared" si="22"/>
        <v>-</v>
      </c>
      <c r="T96" s="90"/>
      <c r="U96" s="91">
        <f t="shared" si="23"/>
        <v>0</v>
      </c>
      <c r="V96" s="78"/>
      <c r="W96" s="92">
        <f t="shared" si="24"/>
        <v>28.85</v>
      </c>
      <c r="X96" s="92"/>
      <c r="Y96" s="90" t="str">
        <f t="shared" si="25"/>
        <v>-</v>
      </c>
      <c r="Z96" s="90"/>
      <c r="AA96" s="90" t="str">
        <f t="shared" si="26"/>
        <v>-</v>
      </c>
      <c r="AB96" s="90"/>
      <c r="AC96" s="91">
        <f t="shared" si="27"/>
        <v>0</v>
      </c>
      <c r="AD96" s="78"/>
      <c r="AE96" s="92">
        <f aca="true" t="shared" si="28" ref="AE96:AE159">SUM(E79:E96)</f>
        <v>45.92999999999999</v>
      </c>
      <c r="AF96" s="92"/>
      <c r="AG96" s="90" t="str">
        <f aca="true" t="shared" si="29" ref="AG96:AG159">IF(AE96=MIN(AE$31:AE$253),AE96,"-")</f>
        <v>-</v>
      </c>
      <c r="AH96" s="78"/>
      <c r="AI96" s="89">
        <f t="shared" si="14"/>
        <v>86.28999999999999</v>
      </c>
      <c r="AJ96" s="78"/>
      <c r="AK96" s="90" t="str">
        <f t="shared" si="15"/>
        <v>-</v>
      </c>
    </row>
    <row r="97" spans="1:37" ht="12.75">
      <c r="A97" s="78"/>
      <c r="B97" s="78"/>
      <c r="C97" s="14" t="s">
        <v>38</v>
      </c>
      <c r="D97" s="14"/>
      <c r="E97" s="15">
        <f>MODL93!B40</f>
        <v>1.19</v>
      </c>
      <c r="F97" s="15"/>
      <c r="G97" s="89">
        <f t="shared" si="16"/>
        <v>5.699999999999999</v>
      </c>
      <c r="H97" s="89"/>
      <c r="I97" s="90" t="str">
        <f t="shared" si="17"/>
        <v>-</v>
      </c>
      <c r="J97" s="90"/>
      <c r="K97" s="90" t="str">
        <f t="shared" si="18"/>
        <v>-</v>
      </c>
      <c r="L97" s="90"/>
      <c r="M97" s="91">
        <f t="shared" si="19"/>
        <v>0</v>
      </c>
      <c r="N97" s="78"/>
      <c r="O97" s="92">
        <f t="shared" si="20"/>
        <v>6.5</v>
      </c>
      <c r="P97" s="92"/>
      <c r="Q97" s="90" t="str">
        <f t="shared" si="21"/>
        <v>-</v>
      </c>
      <c r="R97" s="90"/>
      <c r="S97" s="90">
        <f t="shared" si="22"/>
        <v>6.5</v>
      </c>
      <c r="T97" s="90"/>
      <c r="U97" s="91">
        <f t="shared" si="23"/>
        <v>1</v>
      </c>
      <c r="V97" s="78"/>
      <c r="W97" s="92">
        <f t="shared" si="24"/>
        <v>26.800000000000004</v>
      </c>
      <c r="X97" s="92"/>
      <c r="Y97" s="90" t="str">
        <f t="shared" si="25"/>
        <v>-</v>
      </c>
      <c r="Z97" s="90"/>
      <c r="AA97" s="90" t="str">
        <f t="shared" si="26"/>
        <v>-</v>
      </c>
      <c r="AB97" s="90"/>
      <c r="AC97" s="91">
        <f t="shared" si="27"/>
        <v>0</v>
      </c>
      <c r="AD97" s="78"/>
      <c r="AE97" s="92">
        <f t="shared" si="28"/>
        <v>41.809999999999995</v>
      </c>
      <c r="AF97" s="92"/>
      <c r="AG97" s="90" t="str">
        <f t="shared" si="29"/>
        <v>-</v>
      </c>
      <c r="AH97" s="78"/>
      <c r="AI97" s="89">
        <f t="shared" si="14"/>
        <v>85.92000000000002</v>
      </c>
      <c r="AJ97" s="78"/>
      <c r="AK97" s="90" t="str">
        <f t="shared" si="15"/>
        <v>-</v>
      </c>
    </row>
    <row r="98" spans="1:37" ht="12.75">
      <c r="A98" s="80">
        <v>1994</v>
      </c>
      <c r="B98" s="80"/>
      <c r="C98" s="14" t="s">
        <v>28</v>
      </c>
      <c r="D98" s="14"/>
      <c r="E98" s="15">
        <f>MODL94!B29</f>
        <v>1.87</v>
      </c>
      <c r="F98" s="15"/>
      <c r="G98" s="89">
        <f t="shared" si="16"/>
        <v>4.07</v>
      </c>
      <c r="H98" s="89"/>
      <c r="I98" s="90" t="str">
        <f t="shared" si="17"/>
        <v>-</v>
      </c>
      <c r="J98" s="90"/>
      <c r="K98" s="90" t="str">
        <f t="shared" si="18"/>
        <v>-</v>
      </c>
      <c r="L98" s="90"/>
      <c r="M98" s="91">
        <f t="shared" si="19"/>
        <v>0</v>
      </c>
      <c r="N98" s="78"/>
      <c r="O98" s="92">
        <f t="shared" si="20"/>
        <v>8.370000000000001</v>
      </c>
      <c r="P98" s="92"/>
      <c r="Q98" s="90" t="str">
        <f t="shared" si="21"/>
        <v>-</v>
      </c>
      <c r="R98" s="90"/>
      <c r="S98" s="90" t="str">
        <f t="shared" si="22"/>
        <v>-</v>
      </c>
      <c r="T98" s="90"/>
      <c r="U98" s="91">
        <f t="shared" si="23"/>
        <v>0</v>
      </c>
      <c r="V98" s="78"/>
      <c r="W98" s="92">
        <f t="shared" si="24"/>
        <v>26.340000000000003</v>
      </c>
      <c r="X98" s="92"/>
      <c r="Y98" s="90" t="str">
        <f t="shared" si="25"/>
        <v>-</v>
      </c>
      <c r="Z98" s="90"/>
      <c r="AA98" s="90" t="str">
        <f t="shared" si="26"/>
        <v>-</v>
      </c>
      <c r="AB98" s="90"/>
      <c r="AC98" s="91">
        <f t="shared" si="27"/>
        <v>0</v>
      </c>
      <c r="AD98" s="78"/>
      <c r="AE98" s="92">
        <f t="shared" si="28"/>
        <v>41.57999999999999</v>
      </c>
      <c r="AF98" s="92"/>
      <c r="AG98" s="90" t="str">
        <f t="shared" si="29"/>
        <v>-</v>
      </c>
      <c r="AH98" s="78"/>
      <c r="AI98" s="89">
        <f t="shared" si="14"/>
        <v>73.87</v>
      </c>
      <c r="AJ98" s="78"/>
      <c r="AK98" s="90" t="str">
        <f t="shared" si="15"/>
        <v>-</v>
      </c>
    </row>
    <row r="99" spans="1:37" ht="12.75">
      <c r="A99" s="78"/>
      <c r="B99" s="78"/>
      <c r="C99" s="14" t="s">
        <v>29</v>
      </c>
      <c r="D99" s="14"/>
      <c r="E99" s="15">
        <f>MODL94!B30</f>
        <v>2.75</v>
      </c>
      <c r="F99" s="15"/>
      <c r="G99" s="89">
        <f t="shared" si="16"/>
        <v>5.8100000000000005</v>
      </c>
      <c r="H99" s="89"/>
      <c r="I99" s="90" t="str">
        <f t="shared" si="17"/>
        <v>-</v>
      </c>
      <c r="J99" s="90"/>
      <c r="K99" s="90" t="str">
        <f t="shared" si="18"/>
        <v>-</v>
      </c>
      <c r="L99" s="90"/>
      <c r="M99" s="91">
        <f t="shared" si="19"/>
        <v>0</v>
      </c>
      <c r="N99" s="78"/>
      <c r="O99" s="92">
        <f t="shared" si="20"/>
        <v>11.120000000000001</v>
      </c>
      <c r="P99" s="92"/>
      <c r="Q99" s="90" t="str">
        <f t="shared" si="21"/>
        <v>-</v>
      </c>
      <c r="R99" s="90"/>
      <c r="S99" s="90" t="str">
        <f t="shared" si="22"/>
        <v>-</v>
      </c>
      <c r="T99" s="90"/>
      <c r="U99" s="91">
        <f t="shared" si="23"/>
        <v>0</v>
      </c>
      <c r="V99" s="78"/>
      <c r="W99" s="92">
        <f t="shared" si="24"/>
        <v>26.820000000000004</v>
      </c>
      <c r="X99" s="92"/>
      <c r="Y99" s="90" t="str">
        <f t="shared" si="25"/>
        <v>-</v>
      </c>
      <c r="Z99" s="90"/>
      <c r="AA99" s="90" t="str">
        <f t="shared" si="26"/>
        <v>-</v>
      </c>
      <c r="AB99" s="90"/>
      <c r="AC99" s="91">
        <f t="shared" si="27"/>
        <v>0</v>
      </c>
      <c r="AD99" s="78"/>
      <c r="AE99" s="92">
        <f t="shared" si="28"/>
        <v>41.88999999999999</v>
      </c>
      <c r="AF99" s="92"/>
      <c r="AG99" s="90" t="str">
        <f t="shared" si="29"/>
        <v>-</v>
      </c>
      <c r="AH99" s="78"/>
      <c r="AI99" s="89">
        <f t="shared" si="14"/>
        <v>71.49000000000002</v>
      </c>
      <c r="AJ99" s="78"/>
      <c r="AK99" s="90" t="str">
        <f t="shared" si="15"/>
        <v>-</v>
      </c>
    </row>
    <row r="100" spans="1:37" ht="12.75">
      <c r="A100" s="78"/>
      <c r="B100" s="78"/>
      <c r="C100" s="14" t="s">
        <v>30</v>
      </c>
      <c r="D100" s="14"/>
      <c r="E100" s="15">
        <f>MODL94!B31</f>
        <v>3.21</v>
      </c>
      <c r="F100" s="15"/>
      <c r="G100" s="89">
        <f t="shared" si="16"/>
        <v>7.83</v>
      </c>
      <c r="H100" s="89"/>
      <c r="I100" s="90" t="str">
        <f t="shared" si="17"/>
        <v>-</v>
      </c>
      <c r="J100" s="90"/>
      <c r="K100" s="90" t="str">
        <f t="shared" si="18"/>
        <v>-</v>
      </c>
      <c r="L100" s="90"/>
      <c r="M100" s="91">
        <f t="shared" si="19"/>
        <v>0</v>
      </c>
      <c r="N100" s="78"/>
      <c r="O100" s="92">
        <f t="shared" si="20"/>
        <v>13.530000000000001</v>
      </c>
      <c r="P100" s="92"/>
      <c r="Q100" s="90" t="str">
        <f t="shared" si="21"/>
        <v>-</v>
      </c>
      <c r="R100" s="90"/>
      <c r="S100" s="90" t="str">
        <f t="shared" si="22"/>
        <v>-</v>
      </c>
      <c r="T100" s="90"/>
      <c r="U100" s="91">
        <f t="shared" si="23"/>
        <v>0</v>
      </c>
      <c r="V100" s="78"/>
      <c r="W100" s="92">
        <f t="shared" si="24"/>
        <v>27.150000000000006</v>
      </c>
      <c r="X100" s="92"/>
      <c r="Y100" s="90" t="str">
        <f t="shared" si="25"/>
        <v>-</v>
      </c>
      <c r="Z100" s="90"/>
      <c r="AA100" s="90" t="str">
        <f t="shared" si="26"/>
        <v>-</v>
      </c>
      <c r="AB100" s="90"/>
      <c r="AC100" s="91">
        <f t="shared" si="27"/>
        <v>0</v>
      </c>
      <c r="AD100" s="78"/>
      <c r="AE100" s="92">
        <f t="shared" si="28"/>
        <v>43.51</v>
      </c>
      <c r="AF100" s="92"/>
      <c r="AG100" s="90" t="str">
        <f t="shared" si="29"/>
        <v>-</v>
      </c>
      <c r="AH100" s="78"/>
      <c r="AI100" s="89">
        <f t="shared" si="14"/>
        <v>69.33</v>
      </c>
      <c r="AJ100" s="78"/>
      <c r="AK100" s="90" t="str">
        <f t="shared" si="15"/>
        <v>-</v>
      </c>
    </row>
    <row r="101" spans="1:37" ht="12.75">
      <c r="A101" s="78"/>
      <c r="B101" s="78"/>
      <c r="C101" s="14" t="s">
        <v>31</v>
      </c>
      <c r="D101" s="14"/>
      <c r="E101" s="15">
        <f>MODL94!B32</f>
        <v>2.05</v>
      </c>
      <c r="F101" s="15"/>
      <c r="G101" s="89">
        <f t="shared" si="16"/>
        <v>8.01</v>
      </c>
      <c r="H101" s="89"/>
      <c r="I101" s="90" t="str">
        <f t="shared" si="17"/>
        <v>-</v>
      </c>
      <c r="J101" s="90"/>
      <c r="K101" s="90" t="str">
        <f t="shared" si="18"/>
        <v>-</v>
      </c>
      <c r="L101" s="90"/>
      <c r="M101" s="91">
        <f t="shared" si="19"/>
        <v>0</v>
      </c>
      <c r="N101" s="78"/>
      <c r="O101" s="92">
        <f t="shared" si="20"/>
        <v>12.080000000000002</v>
      </c>
      <c r="P101" s="92"/>
      <c r="Q101" s="90" t="str">
        <f t="shared" si="21"/>
        <v>-</v>
      </c>
      <c r="R101" s="90"/>
      <c r="S101" s="90" t="str">
        <f t="shared" si="22"/>
        <v>-</v>
      </c>
      <c r="T101" s="90"/>
      <c r="U101" s="91">
        <f t="shared" si="23"/>
        <v>0</v>
      </c>
      <c r="V101" s="78"/>
      <c r="W101" s="92">
        <f t="shared" si="24"/>
        <v>26.680000000000003</v>
      </c>
      <c r="X101" s="92"/>
      <c r="Y101" s="90" t="str">
        <f t="shared" si="25"/>
        <v>-</v>
      </c>
      <c r="Z101" s="90"/>
      <c r="AA101" s="90" t="str">
        <f t="shared" si="26"/>
        <v>-</v>
      </c>
      <c r="AB101" s="90"/>
      <c r="AC101" s="91">
        <f t="shared" si="27"/>
        <v>0</v>
      </c>
      <c r="AD101" s="78"/>
      <c r="AE101" s="92">
        <f t="shared" si="28"/>
        <v>45.31999999999999</v>
      </c>
      <c r="AF101" s="92"/>
      <c r="AG101" s="90" t="str">
        <f t="shared" si="29"/>
        <v>-</v>
      </c>
      <c r="AH101" s="78"/>
      <c r="AI101" s="89">
        <f t="shared" si="14"/>
        <v>66.71</v>
      </c>
      <c r="AJ101" s="78"/>
      <c r="AK101" s="90" t="str">
        <f t="shared" si="15"/>
        <v>-</v>
      </c>
    </row>
    <row r="102" spans="1:37" ht="12.75">
      <c r="A102" s="78"/>
      <c r="B102" s="78"/>
      <c r="C102" s="14" t="s">
        <v>2</v>
      </c>
      <c r="D102" s="14"/>
      <c r="E102" s="15">
        <f>MODL94!B33</f>
        <v>5.39</v>
      </c>
      <c r="F102" s="15"/>
      <c r="G102" s="89">
        <f t="shared" si="16"/>
        <v>10.649999999999999</v>
      </c>
      <c r="H102" s="89"/>
      <c r="I102" s="90" t="str">
        <f t="shared" si="17"/>
        <v>-</v>
      </c>
      <c r="J102" s="90"/>
      <c r="K102" s="90" t="str">
        <f t="shared" si="18"/>
        <v>-</v>
      </c>
      <c r="L102" s="90"/>
      <c r="M102" s="91">
        <f t="shared" si="19"/>
        <v>0</v>
      </c>
      <c r="N102" s="78"/>
      <c r="O102" s="92">
        <f t="shared" si="20"/>
        <v>16.46</v>
      </c>
      <c r="P102" s="92"/>
      <c r="Q102" s="90" t="str">
        <f t="shared" si="21"/>
        <v>-</v>
      </c>
      <c r="R102" s="90"/>
      <c r="S102" s="90" t="str">
        <f t="shared" si="22"/>
        <v>-</v>
      </c>
      <c r="T102" s="90"/>
      <c r="U102" s="91">
        <f t="shared" si="23"/>
        <v>0</v>
      </c>
      <c r="V102" s="78"/>
      <c r="W102" s="92">
        <f t="shared" si="24"/>
        <v>26.840000000000003</v>
      </c>
      <c r="X102" s="92"/>
      <c r="Y102" s="90" t="str">
        <f t="shared" si="25"/>
        <v>-</v>
      </c>
      <c r="Z102" s="90"/>
      <c r="AA102" s="90" t="str">
        <f t="shared" si="26"/>
        <v>-</v>
      </c>
      <c r="AB102" s="90"/>
      <c r="AC102" s="91">
        <f t="shared" si="27"/>
        <v>0</v>
      </c>
      <c r="AD102" s="78"/>
      <c r="AE102" s="92">
        <f t="shared" si="28"/>
        <v>45.31</v>
      </c>
      <c r="AF102" s="92"/>
      <c r="AG102" s="90" t="str">
        <f t="shared" si="29"/>
        <v>-</v>
      </c>
      <c r="AH102" s="78"/>
      <c r="AI102" s="89">
        <f t="shared" si="14"/>
        <v>69.52</v>
      </c>
      <c r="AJ102" s="78"/>
      <c r="AK102" s="90" t="str">
        <f t="shared" si="15"/>
        <v>-</v>
      </c>
    </row>
    <row r="103" spans="1:37" ht="12.75">
      <c r="A103" s="78"/>
      <c r="B103" s="78"/>
      <c r="C103" s="14" t="s">
        <v>32</v>
      </c>
      <c r="D103" s="14"/>
      <c r="E103" s="15">
        <f>MODL94!B34</f>
        <v>1.62</v>
      </c>
      <c r="F103" s="15"/>
      <c r="G103" s="89">
        <f t="shared" si="16"/>
        <v>9.059999999999999</v>
      </c>
      <c r="H103" s="89"/>
      <c r="I103" s="90" t="str">
        <f t="shared" si="17"/>
        <v>-</v>
      </c>
      <c r="J103" s="90"/>
      <c r="K103" s="90" t="str">
        <f t="shared" si="18"/>
        <v>-</v>
      </c>
      <c r="L103" s="90"/>
      <c r="M103" s="91">
        <f t="shared" si="19"/>
        <v>0</v>
      </c>
      <c r="N103" s="78"/>
      <c r="O103" s="92">
        <f t="shared" si="20"/>
        <v>16.89</v>
      </c>
      <c r="P103" s="92"/>
      <c r="Q103" s="90" t="str">
        <f t="shared" si="21"/>
        <v>-</v>
      </c>
      <c r="R103" s="90"/>
      <c r="S103" s="90" t="str">
        <f t="shared" si="22"/>
        <v>-</v>
      </c>
      <c r="T103" s="90"/>
      <c r="U103" s="91">
        <f t="shared" si="23"/>
        <v>0</v>
      </c>
      <c r="V103" s="78"/>
      <c r="W103" s="92">
        <f t="shared" si="24"/>
        <v>23.390000000000004</v>
      </c>
      <c r="X103" s="92"/>
      <c r="Y103" s="90" t="str">
        <f t="shared" si="25"/>
        <v>-</v>
      </c>
      <c r="Z103" s="90"/>
      <c r="AA103" s="90" t="str">
        <f t="shared" si="26"/>
        <v>-</v>
      </c>
      <c r="AB103" s="90"/>
      <c r="AC103" s="91">
        <f t="shared" si="27"/>
        <v>0</v>
      </c>
      <c r="AD103" s="78"/>
      <c r="AE103" s="92">
        <f t="shared" si="28"/>
        <v>43.69</v>
      </c>
      <c r="AF103" s="92"/>
      <c r="AG103" s="90" t="str">
        <f t="shared" si="29"/>
        <v>-</v>
      </c>
      <c r="AH103" s="78"/>
      <c r="AI103" s="89">
        <f aca="true" t="shared" si="30" ref="AI103:AI166">SUM(E79:E103)</f>
        <v>64.00999999999999</v>
      </c>
      <c r="AJ103" s="78"/>
      <c r="AK103" s="90" t="str">
        <f aca="true" t="shared" si="31" ref="AK103:AK166">IF(AI103=MIN(AI$38:AI$253),AI103,"-")</f>
        <v>-</v>
      </c>
    </row>
    <row r="104" spans="1:37" ht="12.75">
      <c r="A104" s="78"/>
      <c r="B104" s="78"/>
      <c r="C104" s="14" t="s">
        <v>33</v>
      </c>
      <c r="D104" s="14"/>
      <c r="E104" s="15">
        <f>MODL94!B35</f>
        <v>0</v>
      </c>
      <c r="F104" s="15"/>
      <c r="G104" s="89">
        <f t="shared" si="16"/>
        <v>7.01</v>
      </c>
      <c r="H104" s="89"/>
      <c r="I104" s="90" t="str">
        <f t="shared" si="17"/>
        <v>-</v>
      </c>
      <c r="J104" s="90"/>
      <c r="K104" s="90" t="str">
        <f t="shared" si="18"/>
        <v>-</v>
      </c>
      <c r="L104" s="90"/>
      <c r="M104" s="91">
        <f t="shared" si="19"/>
        <v>0</v>
      </c>
      <c r="N104" s="78"/>
      <c r="O104" s="92">
        <f t="shared" si="20"/>
        <v>15.02</v>
      </c>
      <c r="P104" s="92"/>
      <c r="Q104" s="90" t="str">
        <f t="shared" si="21"/>
        <v>-</v>
      </c>
      <c r="R104" s="90"/>
      <c r="S104" s="90" t="str">
        <f t="shared" si="22"/>
        <v>-</v>
      </c>
      <c r="T104" s="90"/>
      <c r="U104" s="91">
        <f t="shared" si="23"/>
        <v>0</v>
      </c>
      <c r="V104" s="78"/>
      <c r="W104" s="92">
        <f t="shared" si="24"/>
        <v>23.390000000000004</v>
      </c>
      <c r="X104" s="92"/>
      <c r="Y104" s="90" t="str">
        <f t="shared" si="25"/>
        <v>-</v>
      </c>
      <c r="Z104" s="90"/>
      <c r="AA104" s="90" t="str">
        <f t="shared" si="26"/>
        <v>-</v>
      </c>
      <c r="AB104" s="90"/>
      <c r="AC104" s="91">
        <f t="shared" si="27"/>
        <v>0</v>
      </c>
      <c r="AD104" s="78"/>
      <c r="AE104" s="92">
        <f t="shared" si="28"/>
        <v>41.36</v>
      </c>
      <c r="AF104" s="92"/>
      <c r="AG104" s="90" t="str">
        <f t="shared" si="29"/>
        <v>-</v>
      </c>
      <c r="AH104" s="78"/>
      <c r="AI104" s="89">
        <f t="shared" si="30"/>
        <v>58.69999999999999</v>
      </c>
      <c r="AJ104" s="78"/>
      <c r="AK104" s="90" t="str">
        <f t="shared" si="31"/>
        <v>-</v>
      </c>
    </row>
    <row r="105" spans="1:37" ht="12.75">
      <c r="A105" s="78"/>
      <c r="B105" s="78"/>
      <c r="C105" s="14" t="s">
        <v>34</v>
      </c>
      <c r="D105" s="14"/>
      <c r="E105" s="15">
        <f>MODL94!B36</f>
        <v>1.94</v>
      </c>
      <c r="F105" s="15"/>
      <c r="G105" s="89">
        <f t="shared" si="16"/>
        <v>3.56</v>
      </c>
      <c r="H105" s="89"/>
      <c r="I105" s="90" t="str">
        <f t="shared" si="17"/>
        <v>-</v>
      </c>
      <c r="J105" s="90"/>
      <c r="K105" s="90" t="str">
        <f t="shared" si="18"/>
        <v>-</v>
      </c>
      <c r="L105" s="90"/>
      <c r="M105" s="91">
        <f t="shared" si="19"/>
        <v>0</v>
      </c>
      <c r="N105" s="78"/>
      <c r="O105" s="92">
        <f t="shared" si="20"/>
        <v>14.209999999999999</v>
      </c>
      <c r="P105" s="92"/>
      <c r="Q105" s="90" t="str">
        <f t="shared" si="21"/>
        <v>-</v>
      </c>
      <c r="R105" s="90"/>
      <c r="S105" s="90" t="str">
        <f t="shared" si="22"/>
        <v>-</v>
      </c>
      <c r="T105" s="90"/>
      <c r="U105" s="91">
        <f t="shared" si="23"/>
        <v>0</v>
      </c>
      <c r="V105" s="78"/>
      <c r="W105" s="92">
        <f t="shared" si="24"/>
        <v>25.330000000000005</v>
      </c>
      <c r="X105" s="92"/>
      <c r="Y105" s="90" t="str">
        <f t="shared" si="25"/>
        <v>-</v>
      </c>
      <c r="Z105" s="90"/>
      <c r="AA105" s="90" t="str">
        <f t="shared" si="26"/>
        <v>-</v>
      </c>
      <c r="AB105" s="90"/>
      <c r="AC105" s="91">
        <f t="shared" si="27"/>
        <v>0</v>
      </c>
      <c r="AD105" s="78"/>
      <c r="AE105" s="92">
        <f t="shared" si="28"/>
        <v>41.03</v>
      </c>
      <c r="AF105" s="92"/>
      <c r="AG105" s="90" t="str">
        <f t="shared" si="29"/>
        <v>-</v>
      </c>
      <c r="AH105" s="78"/>
      <c r="AI105" s="89">
        <f t="shared" si="30"/>
        <v>58.539999999999985</v>
      </c>
      <c r="AJ105" s="78"/>
      <c r="AK105" s="90" t="str">
        <f t="shared" si="31"/>
        <v>-</v>
      </c>
    </row>
    <row r="106" spans="1:37" ht="12.75">
      <c r="A106" s="78"/>
      <c r="B106" s="78"/>
      <c r="C106" s="14" t="s">
        <v>35</v>
      </c>
      <c r="D106" s="14"/>
      <c r="E106" s="15">
        <f>MODL94!B37</f>
        <v>5.74</v>
      </c>
      <c r="F106" s="15"/>
      <c r="G106" s="89">
        <f t="shared" si="16"/>
        <v>7.68</v>
      </c>
      <c r="H106" s="89"/>
      <c r="I106" s="90" t="str">
        <f t="shared" si="17"/>
        <v>-</v>
      </c>
      <c r="J106" s="90"/>
      <c r="K106" s="90" t="str">
        <f t="shared" si="18"/>
        <v>-</v>
      </c>
      <c r="L106" s="90"/>
      <c r="M106" s="91">
        <f t="shared" si="19"/>
        <v>0</v>
      </c>
      <c r="N106" s="78"/>
      <c r="O106" s="92">
        <f t="shared" si="20"/>
        <v>16.74</v>
      </c>
      <c r="P106" s="92"/>
      <c r="Q106" s="90" t="str">
        <f t="shared" si="21"/>
        <v>-</v>
      </c>
      <c r="R106" s="90"/>
      <c r="S106" s="90" t="str">
        <f t="shared" si="22"/>
        <v>-</v>
      </c>
      <c r="T106" s="90"/>
      <c r="U106" s="91">
        <f t="shared" si="23"/>
        <v>0</v>
      </c>
      <c r="V106" s="78"/>
      <c r="W106" s="92">
        <f t="shared" si="24"/>
        <v>30.270000000000003</v>
      </c>
      <c r="X106" s="92"/>
      <c r="Y106" s="90" t="str">
        <f t="shared" si="25"/>
        <v>-</v>
      </c>
      <c r="Z106" s="90"/>
      <c r="AA106" s="90" t="str">
        <f t="shared" si="26"/>
        <v>-</v>
      </c>
      <c r="AB106" s="90"/>
      <c r="AC106" s="91">
        <f t="shared" si="27"/>
        <v>0</v>
      </c>
      <c r="AD106" s="78"/>
      <c r="AE106" s="92">
        <f t="shared" si="28"/>
        <v>43.89</v>
      </c>
      <c r="AF106" s="92"/>
      <c r="AG106" s="90" t="str">
        <f t="shared" si="29"/>
        <v>-</v>
      </c>
      <c r="AH106" s="78"/>
      <c r="AI106" s="89">
        <f t="shared" si="30"/>
        <v>61.83999999999999</v>
      </c>
      <c r="AJ106" s="78"/>
      <c r="AK106" s="90" t="str">
        <f t="shared" si="31"/>
        <v>-</v>
      </c>
    </row>
    <row r="107" spans="1:37" ht="12.75">
      <c r="A107" s="78"/>
      <c r="B107" s="78"/>
      <c r="C107" s="14" t="s">
        <v>36</v>
      </c>
      <c r="D107" s="14"/>
      <c r="E107" s="15">
        <f>MODL94!B38</f>
        <v>8.88</v>
      </c>
      <c r="F107" s="15"/>
      <c r="G107" s="89">
        <f t="shared" si="16"/>
        <v>16.560000000000002</v>
      </c>
      <c r="H107" s="89"/>
      <c r="I107" s="90" t="str">
        <f t="shared" si="17"/>
        <v>-</v>
      </c>
      <c r="J107" s="90"/>
      <c r="K107" s="90" t="str">
        <f t="shared" si="18"/>
        <v>-</v>
      </c>
      <c r="L107" s="90"/>
      <c r="M107" s="91">
        <f t="shared" si="19"/>
        <v>0</v>
      </c>
      <c r="N107" s="78"/>
      <c r="O107" s="92">
        <f t="shared" si="20"/>
        <v>23.57</v>
      </c>
      <c r="P107" s="92"/>
      <c r="Q107" s="90" t="str">
        <f t="shared" si="21"/>
        <v>-</v>
      </c>
      <c r="R107" s="90"/>
      <c r="S107" s="90" t="str">
        <f t="shared" si="22"/>
        <v>-</v>
      </c>
      <c r="T107" s="90"/>
      <c r="U107" s="91">
        <f t="shared" si="23"/>
        <v>0</v>
      </c>
      <c r="V107" s="78"/>
      <c r="W107" s="92">
        <f t="shared" si="24"/>
        <v>35.650000000000006</v>
      </c>
      <c r="X107" s="92"/>
      <c r="Y107" s="90" t="str">
        <f t="shared" si="25"/>
        <v>-</v>
      </c>
      <c r="Z107" s="90"/>
      <c r="AA107" s="90" t="str">
        <f t="shared" si="26"/>
        <v>-</v>
      </c>
      <c r="AB107" s="90"/>
      <c r="AC107" s="91">
        <f t="shared" si="27"/>
        <v>0</v>
      </c>
      <c r="AD107" s="78"/>
      <c r="AE107" s="92">
        <f t="shared" si="28"/>
        <v>50.25</v>
      </c>
      <c r="AF107" s="92"/>
      <c r="AG107" s="90" t="str">
        <f t="shared" si="29"/>
        <v>-</v>
      </c>
      <c r="AH107" s="78"/>
      <c r="AI107" s="89">
        <f t="shared" si="30"/>
        <v>69.13</v>
      </c>
      <c r="AJ107" s="78"/>
      <c r="AK107" s="90" t="str">
        <f t="shared" si="31"/>
        <v>-</v>
      </c>
    </row>
    <row r="108" spans="1:37" ht="12.75">
      <c r="A108" s="78"/>
      <c r="B108" s="78"/>
      <c r="C108" s="14" t="s">
        <v>37</v>
      </c>
      <c r="D108" s="14"/>
      <c r="E108" s="15">
        <f>MODL94!B39</f>
        <v>2.13</v>
      </c>
      <c r="F108" s="15"/>
      <c r="G108" s="89">
        <f t="shared" si="16"/>
        <v>16.75</v>
      </c>
      <c r="H108" s="89"/>
      <c r="I108" s="90" t="str">
        <f t="shared" si="17"/>
        <v>-</v>
      </c>
      <c r="J108" s="90"/>
      <c r="K108" s="90" t="str">
        <f t="shared" si="18"/>
        <v>-</v>
      </c>
      <c r="L108" s="90"/>
      <c r="M108" s="91">
        <f t="shared" si="19"/>
        <v>0</v>
      </c>
      <c r="N108" s="78"/>
      <c r="O108" s="92">
        <f t="shared" si="20"/>
        <v>20.31</v>
      </c>
      <c r="P108" s="92"/>
      <c r="Q108" s="90" t="str">
        <f t="shared" si="21"/>
        <v>-</v>
      </c>
      <c r="R108" s="90"/>
      <c r="S108" s="90" t="str">
        <f t="shared" si="22"/>
        <v>-</v>
      </c>
      <c r="T108" s="90"/>
      <c r="U108" s="91">
        <f t="shared" si="23"/>
        <v>0</v>
      </c>
      <c r="V108" s="78"/>
      <c r="W108" s="92">
        <f t="shared" si="24"/>
        <v>36.77000000000001</v>
      </c>
      <c r="X108" s="92"/>
      <c r="Y108" s="90" t="str">
        <f t="shared" si="25"/>
        <v>-</v>
      </c>
      <c r="Z108" s="90"/>
      <c r="AA108" s="90" t="str">
        <f t="shared" si="26"/>
        <v>-</v>
      </c>
      <c r="AB108" s="90"/>
      <c r="AC108" s="91">
        <f t="shared" si="27"/>
        <v>0</v>
      </c>
      <c r="AD108" s="78"/>
      <c r="AE108" s="92">
        <f t="shared" si="28"/>
        <v>47.15000000000001</v>
      </c>
      <c r="AF108" s="92"/>
      <c r="AG108" s="90" t="str">
        <f t="shared" si="29"/>
        <v>-</v>
      </c>
      <c r="AH108" s="78"/>
      <c r="AI108" s="89">
        <f t="shared" si="30"/>
        <v>71.01999999999998</v>
      </c>
      <c r="AJ108" s="78"/>
      <c r="AK108" s="90" t="str">
        <f t="shared" si="31"/>
        <v>-</v>
      </c>
    </row>
    <row r="109" spans="1:37" ht="12.75">
      <c r="A109" s="78"/>
      <c r="B109" s="78"/>
      <c r="C109" s="14" t="s">
        <v>38</v>
      </c>
      <c r="D109" s="14"/>
      <c r="E109" s="15">
        <f>MODL94!B40</f>
        <v>6.64</v>
      </c>
      <c r="F109" s="15"/>
      <c r="G109" s="89">
        <f t="shared" si="16"/>
        <v>17.650000000000002</v>
      </c>
      <c r="H109" s="89"/>
      <c r="I109" s="90" t="str">
        <f t="shared" si="17"/>
        <v>-</v>
      </c>
      <c r="J109" s="90"/>
      <c r="K109" s="90" t="str">
        <f t="shared" si="18"/>
        <v>-</v>
      </c>
      <c r="L109" s="90"/>
      <c r="M109" s="91">
        <f t="shared" si="19"/>
        <v>0</v>
      </c>
      <c r="N109" s="78"/>
      <c r="O109" s="92">
        <f t="shared" si="20"/>
        <v>25.330000000000002</v>
      </c>
      <c r="P109" s="92"/>
      <c r="Q109" s="90" t="str">
        <f t="shared" si="21"/>
        <v>-</v>
      </c>
      <c r="R109" s="90"/>
      <c r="S109" s="90" t="str">
        <f t="shared" si="22"/>
        <v>-</v>
      </c>
      <c r="T109" s="90"/>
      <c r="U109" s="91">
        <f t="shared" si="23"/>
        <v>0</v>
      </c>
      <c r="V109" s="78"/>
      <c r="W109" s="92">
        <f t="shared" si="24"/>
        <v>42.220000000000006</v>
      </c>
      <c r="X109" s="92"/>
      <c r="Y109" s="90" t="str">
        <f t="shared" si="25"/>
        <v>-</v>
      </c>
      <c r="Z109" s="90"/>
      <c r="AA109" s="90" t="str">
        <f t="shared" si="26"/>
        <v>-</v>
      </c>
      <c r="AB109" s="90"/>
      <c r="AC109" s="91">
        <f t="shared" si="27"/>
        <v>0</v>
      </c>
      <c r="AD109" s="78"/>
      <c r="AE109" s="92">
        <f t="shared" si="28"/>
        <v>48.72000000000001</v>
      </c>
      <c r="AF109" s="92"/>
      <c r="AG109" s="90" t="str">
        <f t="shared" si="29"/>
        <v>-</v>
      </c>
      <c r="AH109" s="78"/>
      <c r="AI109" s="89">
        <f t="shared" si="30"/>
        <v>72.26</v>
      </c>
      <c r="AJ109" s="78"/>
      <c r="AK109" s="90" t="str">
        <f t="shared" si="31"/>
        <v>-</v>
      </c>
    </row>
    <row r="110" spans="1:37" ht="12.75">
      <c r="A110" s="80">
        <v>1995</v>
      </c>
      <c r="B110" s="80"/>
      <c r="C110" s="14" t="s">
        <v>28</v>
      </c>
      <c r="D110" s="14"/>
      <c r="E110" s="15">
        <f>MODL95!B29</f>
        <v>1.25</v>
      </c>
      <c r="F110" s="15"/>
      <c r="G110" s="89">
        <f t="shared" si="16"/>
        <v>10.02</v>
      </c>
      <c r="H110" s="89"/>
      <c r="I110" s="90" t="str">
        <f t="shared" si="17"/>
        <v>-</v>
      </c>
      <c r="J110" s="90"/>
      <c r="K110" s="90" t="str">
        <f t="shared" si="18"/>
        <v>-</v>
      </c>
      <c r="L110" s="90"/>
      <c r="M110" s="91">
        <f t="shared" si="19"/>
        <v>0</v>
      </c>
      <c r="N110" s="78"/>
      <c r="O110" s="92">
        <f t="shared" si="20"/>
        <v>26.580000000000002</v>
      </c>
      <c r="P110" s="92"/>
      <c r="Q110" s="90" t="str">
        <f t="shared" si="21"/>
        <v>-</v>
      </c>
      <c r="R110" s="90"/>
      <c r="S110" s="90" t="str">
        <f t="shared" si="22"/>
        <v>-</v>
      </c>
      <c r="T110" s="90"/>
      <c r="U110" s="91">
        <f t="shared" si="23"/>
        <v>0</v>
      </c>
      <c r="V110" s="78"/>
      <c r="W110" s="92">
        <f t="shared" si="24"/>
        <v>41.60000000000001</v>
      </c>
      <c r="X110" s="92"/>
      <c r="Y110" s="90" t="str">
        <f t="shared" si="25"/>
        <v>-</v>
      </c>
      <c r="Z110" s="90"/>
      <c r="AA110" s="90" t="str">
        <f t="shared" si="26"/>
        <v>-</v>
      </c>
      <c r="AB110" s="90"/>
      <c r="AC110" s="91">
        <f t="shared" si="27"/>
        <v>0</v>
      </c>
      <c r="AD110" s="78"/>
      <c r="AE110" s="92">
        <f t="shared" si="28"/>
        <v>49.97000000000001</v>
      </c>
      <c r="AF110" s="92"/>
      <c r="AG110" s="90" t="str">
        <f t="shared" si="29"/>
        <v>-</v>
      </c>
      <c r="AH110" s="78"/>
      <c r="AI110" s="89">
        <f t="shared" si="30"/>
        <v>70.27</v>
      </c>
      <c r="AJ110" s="78"/>
      <c r="AK110" s="90" t="str">
        <f t="shared" si="31"/>
        <v>-</v>
      </c>
    </row>
    <row r="111" spans="1:37" ht="12.75">
      <c r="A111" s="78"/>
      <c r="B111" s="78"/>
      <c r="C111" s="14" t="s">
        <v>29</v>
      </c>
      <c r="D111" s="14"/>
      <c r="E111" s="15">
        <f>MODL95!B30</f>
        <v>1.04</v>
      </c>
      <c r="F111" s="15"/>
      <c r="G111" s="89">
        <f t="shared" si="16"/>
        <v>8.93</v>
      </c>
      <c r="H111" s="89"/>
      <c r="I111" s="90" t="str">
        <f t="shared" si="17"/>
        <v>-</v>
      </c>
      <c r="J111" s="90"/>
      <c r="K111" s="90" t="str">
        <f t="shared" si="18"/>
        <v>-</v>
      </c>
      <c r="L111" s="90"/>
      <c r="M111" s="91">
        <f t="shared" si="19"/>
        <v>0</v>
      </c>
      <c r="N111" s="78"/>
      <c r="O111" s="92">
        <f t="shared" si="20"/>
        <v>25.68</v>
      </c>
      <c r="P111" s="92"/>
      <c r="Q111" s="90" t="str">
        <f t="shared" si="21"/>
        <v>-</v>
      </c>
      <c r="R111" s="90"/>
      <c r="S111" s="90" t="str">
        <f t="shared" si="22"/>
        <v>-</v>
      </c>
      <c r="T111" s="90"/>
      <c r="U111" s="91">
        <f t="shared" si="23"/>
        <v>0</v>
      </c>
      <c r="V111" s="78"/>
      <c r="W111" s="92">
        <f t="shared" si="24"/>
        <v>39.88999999999999</v>
      </c>
      <c r="X111" s="92"/>
      <c r="Y111" s="90" t="str">
        <f t="shared" si="25"/>
        <v>-</v>
      </c>
      <c r="Z111" s="90"/>
      <c r="AA111" s="90" t="str">
        <f t="shared" si="26"/>
        <v>-</v>
      </c>
      <c r="AB111" s="90"/>
      <c r="AC111" s="91">
        <f t="shared" si="27"/>
        <v>0</v>
      </c>
      <c r="AD111" s="78"/>
      <c r="AE111" s="92">
        <f t="shared" si="28"/>
        <v>51.01000000000001</v>
      </c>
      <c r="AF111" s="92"/>
      <c r="AG111" s="90" t="str">
        <f t="shared" si="29"/>
        <v>-</v>
      </c>
      <c r="AH111" s="78"/>
      <c r="AI111" s="89">
        <f t="shared" si="30"/>
        <v>68.98</v>
      </c>
      <c r="AJ111" s="78"/>
      <c r="AK111" s="90" t="str">
        <f t="shared" si="31"/>
        <v>-</v>
      </c>
    </row>
    <row r="112" spans="1:37" ht="12.75">
      <c r="A112" s="78"/>
      <c r="B112" s="78"/>
      <c r="C112" s="14" t="s">
        <v>30</v>
      </c>
      <c r="D112" s="14"/>
      <c r="E112" s="15">
        <f>MODL95!B31</f>
        <v>2.28</v>
      </c>
      <c r="F112" s="15"/>
      <c r="G112" s="89">
        <f t="shared" si="16"/>
        <v>4.57</v>
      </c>
      <c r="H112" s="89"/>
      <c r="I112" s="90" t="str">
        <f t="shared" si="17"/>
        <v>-</v>
      </c>
      <c r="J112" s="90"/>
      <c r="K112" s="90" t="str">
        <f t="shared" si="18"/>
        <v>-</v>
      </c>
      <c r="L112" s="90"/>
      <c r="M112" s="91">
        <f t="shared" si="19"/>
        <v>0</v>
      </c>
      <c r="N112" s="78"/>
      <c r="O112" s="92">
        <f t="shared" si="20"/>
        <v>22.220000000000002</v>
      </c>
      <c r="P112" s="92"/>
      <c r="Q112" s="90" t="str">
        <f t="shared" si="21"/>
        <v>-</v>
      </c>
      <c r="R112" s="90"/>
      <c r="S112" s="90" t="str">
        <f t="shared" si="22"/>
        <v>-</v>
      </c>
      <c r="T112" s="90"/>
      <c r="U112" s="91">
        <f t="shared" si="23"/>
        <v>0</v>
      </c>
      <c r="V112" s="78"/>
      <c r="W112" s="92">
        <f t="shared" si="24"/>
        <v>38.959999999999994</v>
      </c>
      <c r="X112" s="92"/>
      <c r="Y112" s="90" t="str">
        <f t="shared" si="25"/>
        <v>-</v>
      </c>
      <c r="Z112" s="90"/>
      <c r="AA112" s="90" t="str">
        <f t="shared" si="26"/>
        <v>-</v>
      </c>
      <c r="AB112" s="90"/>
      <c r="AC112" s="91">
        <f t="shared" si="27"/>
        <v>0</v>
      </c>
      <c r="AD112" s="78"/>
      <c r="AE112" s="92">
        <f t="shared" si="28"/>
        <v>52.49000000000001</v>
      </c>
      <c r="AF112" s="92"/>
      <c r="AG112" s="90" t="str">
        <f t="shared" si="29"/>
        <v>-</v>
      </c>
      <c r="AH112" s="78"/>
      <c r="AI112" s="89">
        <f t="shared" si="30"/>
        <v>68.99000000000001</v>
      </c>
      <c r="AJ112" s="78"/>
      <c r="AK112" s="90" t="str">
        <f t="shared" si="31"/>
        <v>-</v>
      </c>
    </row>
    <row r="113" spans="1:37" ht="12.75">
      <c r="A113" s="78"/>
      <c r="B113" s="78"/>
      <c r="C113" s="14" t="s">
        <v>31</v>
      </c>
      <c r="D113" s="14"/>
      <c r="E113" s="15">
        <f>MODL95!B32</f>
        <v>5.6</v>
      </c>
      <c r="F113" s="15"/>
      <c r="G113" s="89">
        <f t="shared" si="16"/>
        <v>8.92</v>
      </c>
      <c r="H113" s="89"/>
      <c r="I113" s="90" t="str">
        <f t="shared" si="17"/>
        <v>-</v>
      </c>
      <c r="J113" s="90"/>
      <c r="K113" s="90" t="str">
        <f t="shared" si="18"/>
        <v>-</v>
      </c>
      <c r="L113" s="90"/>
      <c r="M113" s="91">
        <f t="shared" si="19"/>
        <v>0</v>
      </c>
      <c r="N113" s="78"/>
      <c r="O113" s="92">
        <f t="shared" si="20"/>
        <v>18.939999999999998</v>
      </c>
      <c r="P113" s="92"/>
      <c r="Q113" s="90" t="str">
        <f t="shared" si="21"/>
        <v>-</v>
      </c>
      <c r="R113" s="90"/>
      <c r="S113" s="90" t="str">
        <f t="shared" si="22"/>
        <v>-</v>
      </c>
      <c r="T113" s="90"/>
      <c r="U113" s="91">
        <f t="shared" si="23"/>
        <v>0</v>
      </c>
      <c r="V113" s="78"/>
      <c r="W113" s="92">
        <f t="shared" si="24"/>
        <v>42.51</v>
      </c>
      <c r="X113" s="92"/>
      <c r="Y113" s="90" t="str">
        <f t="shared" si="25"/>
        <v>-</v>
      </c>
      <c r="Z113" s="90"/>
      <c r="AA113" s="90" t="str">
        <f t="shared" si="26"/>
        <v>-</v>
      </c>
      <c r="AB113" s="90"/>
      <c r="AC113" s="91">
        <f t="shared" si="27"/>
        <v>0</v>
      </c>
      <c r="AD113" s="78"/>
      <c r="AE113" s="92">
        <f t="shared" si="28"/>
        <v>54.59000000000001</v>
      </c>
      <c r="AF113" s="92"/>
      <c r="AG113" s="90" t="str">
        <f t="shared" si="29"/>
        <v>-</v>
      </c>
      <c r="AH113" s="78"/>
      <c r="AI113" s="89">
        <f t="shared" si="30"/>
        <v>71.71</v>
      </c>
      <c r="AJ113" s="78"/>
      <c r="AK113" s="90" t="str">
        <f t="shared" si="31"/>
        <v>-</v>
      </c>
    </row>
    <row r="114" spans="1:37" ht="12.75">
      <c r="A114" s="78"/>
      <c r="B114" s="78"/>
      <c r="C114" s="14" t="s">
        <v>2</v>
      </c>
      <c r="D114" s="14"/>
      <c r="E114" s="15">
        <f>MODL95!B33</f>
        <v>7.81</v>
      </c>
      <c r="F114" s="15"/>
      <c r="G114" s="89">
        <f t="shared" si="16"/>
        <v>15.689999999999998</v>
      </c>
      <c r="H114" s="89"/>
      <c r="I114" s="90" t="str">
        <f t="shared" si="17"/>
        <v>-</v>
      </c>
      <c r="J114" s="90"/>
      <c r="K114" s="90" t="str">
        <f t="shared" si="18"/>
        <v>-</v>
      </c>
      <c r="L114" s="90"/>
      <c r="M114" s="91">
        <f t="shared" si="19"/>
        <v>0</v>
      </c>
      <c r="N114" s="78"/>
      <c r="O114" s="92">
        <f t="shared" si="20"/>
        <v>24.619999999999997</v>
      </c>
      <c r="P114" s="92"/>
      <c r="Q114" s="90" t="str">
        <f t="shared" si="21"/>
        <v>-</v>
      </c>
      <c r="R114" s="90"/>
      <c r="S114" s="90" t="str">
        <f t="shared" si="22"/>
        <v>-</v>
      </c>
      <c r="T114" s="90"/>
      <c r="U114" s="91">
        <f t="shared" si="23"/>
        <v>0</v>
      </c>
      <c r="V114" s="78"/>
      <c r="W114" s="92">
        <f t="shared" si="24"/>
        <v>44.93</v>
      </c>
      <c r="X114" s="92"/>
      <c r="Y114" s="90" t="str">
        <f t="shared" si="25"/>
        <v>-</v>
      </c>
      <c r="Z114" s="90"/>
      <c r="AA114" s="90" t="str">
        <f t="shared" si="26"/>
        <v>-</v>
      </c>
      <c r="AB114" s="90"/>
      <c r="AC114" s="91">
        <f t="shared" si="27"/>
        <v>0</v>
      </c>
      <c r="AD114" s="78"/>
      <c r="AE114" s="92">
        <f t="shared" si="28"/>
        <v>61.390000000000015</v>
      </c>
      <c r="AF114" s="92"/>
      <c r="AG114" s="90" t="str">
        <f t="shared" si="29"/>
        <v>-</v>
      </c>
      <c r="AH114" s="78"/>
      <c r="AI114" s="89">
        <f t="shared" si="30"/>
        <v>77</v>
      </c>
      <c r="AJ114" s="78"/>
      <c r="AK114" s="90" t="str">
        <f t="shared" si="31"/>
        <v>-</v>
      </c>
    </row>
    <row r="115" spans="1:37" ht="12.75">
      <c r="A115" s="78"/>
      <c r="B115" s="78"/>
      <c r="C115" s="14" t="s">
        <v>32</v>
      </c>
      <c r="D115" s="14"/>
      <c r="E115" s="15">
        <f>MODL95!B34</f>
        <v>4.11</v>
      </c>
      <c r="F115" s="15"/>
      <c r="G115" s="89">
        <f t="shared" si="16"/>
        <v>17.52</v>
      </c>
      <c r="H115" s="89"/>
      <c r="I115" s="90" t="str">
        <f t="shared" si="17"/>
        <v>-</v>
      </c>
      <c r="J115" s="90"/>
      <c r="K115" s="90" t="str">
        <f t="shared" si="18"/>
        <v>-</v>
      </c>
      <c r="L115" s="90"/>
      <c r="M115" s="91">
        <f t="shared" si="19"/>
        <v>0</v>
      </c>
      <c r="N115" s="78"/>
      <c r="O115" s="92">
        <f t="shared" si="20"/>
        <v>22.09</v>
      </c>
      <c r="P115" s="92"/>
      <c r="Q115" s="90" t="str">
        <f t="shared" si="21"/>
        <v>-</v>
      </c>
      <c r="R115" s="90"/>
      <c r="S115" s="90" t="str">
        <f t="shared" si="22"/>
        <v>-</v>
      </c>
      <c r="T115" s="90"/>
      <c r="U115" s="91">
        <f t="shared" si="23"/>
        <v>0</v>
      </c>
      <c r="V115" s="78"/>
      <c r="W115" s="92">
        <f t="shared" si="24"/>
        <v>47.42</v>
      </c>
      <c r="X115" s="92"/>
      <c r="Y115" s="90" t="str">
        <f t="shared" si="25"/>
        <v>-</v>
      </c>
      <c r="Z115" s="90"/>
      <c r="AA115" s="90" t="str">
        <f t="shared" si="26"/>
        <v>-</v>
      </c>
      <c r="AB115" s="90"/>
      <c r="AC115" s="91">
        <f t="shared" si="27"/>
        <v>0</v>
      </c>
      <c r="AD115" s="78"/>
      <c r="AE115" s="92">
        <f t="shared" si="28"/>
        <v>64.31000000000002</v>
      </c>
      <c r="AF115" s="92"/>
      <c r="AG115" s="90" t="str">
        <f t="shared" si="29"/>
        <v>-</v>
      </c>
      <c r="AH115" s="78"/>
      <c r="AI115" s="89">
        <f t="shared" si="30"/>
        <v>75.88000000000001</v>
      </c>
      <c r="AJ115" s="78"/>
      <c r="AK115" s="90" t="str">
        <f t="shared" si="31"/>
        <v>-</v>
      </c>
    </row>
    <row r="116" spans="1:37" ht="12.75">
      <c r="A116" s="78"/>
      <c r="B116" s="78"/>
      <c r="C116" s="14" t="s">
        <v>33</v>
      </c>
      <c r="D116" s="14"/>
      <c r="E116" s="15">
        <f>MODL95!B35</f>
        <v>2.09</v>
      </c>
      <c r="F116" s="15"/>
      <c r="G116" s="89">
        <f t="shared" si="16"/>
        <v>14.01</v>
      </c>
      <c r="H116" s="89"/>
      <c r="I116" s="90" t="str">
        <f t="shared" si="17"/>
        <v>-</v>
      </c>
      <c r="J116" s="90"/>
      <c r="K116" s="90" t="str">
        <f t="shared" si="18"/>
        <v>-</v>
      </c>
      <c r="L116" s="90"/>
      <c r="M116" s="91">
        <f t="shared" si="19"/>
        <v>0</v>
      </c>
      <c r="N116" s="78"/>
      <c r="O116" s="92">
        <f t="shared" si="20"/>
        <v>22.93</v>
      </c>
      <c r="P116" s="92"/>
      <c r="Q116" s="90" t="str">
        <f t="shared" si="21"/>
        <v>-</v>
      </c>
      <c r="R116" s="90"/>
      <c r="S116" s="90" t="str">
        <f t="shared" si="22"/>
        <v>-</v>
      </c>
      <c r="T116" s="90"/>
      <c r="U116" s="91">
        <f t="shared" si="23"/>
        <v>0</v>
      </c>
      <c r="V116" s="78"/>
      <c r="W116" s="92">
        <f t="shared" si="24"/>
        <v>49.510000000000005</v>
      </c>
      <c r="X116" s="92"/>
      <c r="Y116" s="90" t="str">
        <f t="shared" si="25"/>
        <v>-</v>
      </c>
      <c r="Z116" s="90"/>
      <c r="AA116" s="90" t="str">
        <f t="shared" si="26"/>
        <v>-</v>
      </c>
      <c r="AB116" s="90"/>
      <c r="AC116" s="91">
        <f t="shared" si="27"/>
        <v>0</v>
      </c>
      <c r="AD116" s="78"/>
      <c r="AE116" s="92">
        <f t="shared" si="28"/>
        <v>64.53000000000002</v>
      </c>
      <c r="AF116" s="92"/>
      <c r="AG116" s="90" t="str">
        <f t="shared" si="29"/>
        <v>-</v>
      </c>
      <c r="AH116" s="78"/>
      <c r="AI116" s="89">
        <f t="shared" si="30"/>
        <v>72.90000000000002</v>
      </c>
      <c r="AJ116" s="78"/>
      <c r="AK116" s="90" t="str">
        <f t="shared" si="31"/>
        <v>-</v>
      </c>
    </row>
    <row r="117" spans="1:37" ht="12.75">
      <c r="A117" s="78"/>
      <c r="B117" s="78"/>
      <c r="C117" s="14" t="s">
        <v>34</v>
      </c>
      <c r="D117" s="14"/>
      <c r="E117" s="15">
        <f>MODL95!B36</f>
        <v>2.56</v>
      </c>
      <c r="F117" s="15"/>
      <c r="G117" s="89">
        <f t="shared" si="16"/>
        <v>8.76</v>
      </c>
      <c r="H117" s="89"/>
      <c r="I117" s="90" t="str">
        <f t="shared" si="17"/>
        <v>-</v>
      </c>
      <c r="J117" s="90"/>
      <c r="K117" s="90" t="str">
        <f t="shared" si="18"/>
        <v>-</v>
      </c>
      <c r="L117" s="90"/>
      <c r="M117" s="91">
        <f t="shared" si="19"/>
        <v>0</v>
      </c>
      <c r="N117" s="78"/>
      <c r="O117" s="92">
        <f t="shared" si="20"/>
        <v>24.449999999999996</v>
      </c>
      <c r="P117" s="92"/>
      <c r="Q117" s="90" t="str">
        <f t="shared" si="21"/>
        <v>-</v>
      </c>
      <c r="R117" s="90"/>
      <c r="S117" s="90" t="str">
        <f t="shared" si="22"/>
        <v>-</v>
      </c>
      <c r="T117" s="90"/>
      <c r="U117" s="91">
        <f t="shared" si="23"/>
        <v>0</v>
      </c>
      <c r="V117" s="78"/>
      <c r="W117" s="92">
        <f t="shared" si="24"/>
        <v>50.13000000000001</v>
      </c>
      <c r="X117" s="92"/>
      <c r="Y117" s="90" t="str">
        <f t="shared" si="25"/>
        <v>-</v>
      </c>
      <c r="Z117" s="90"/>
      <c r="AA117" s="90" t="str">
        <f t="shared" si="26"/>
        <v>-</v>
      </c>
      <c r="AB117" s="90"/>
      <c r="AC117" s="91">
        <f t="shared" si="27"/>
        <v>0</v>
      </c>
      <c r="AD117" s="78"/>
      <c r="AE117" s="92">
        <f t="shared" si="28"/>
        <v>64.34</v>
      </c>
      <c r="AF117" s="92"/>
      <c r="AG117" s="90" t="str">
        <f t="shared" si="29"/>
        <v>-</v>
      </c>
      <c r="AH117" s="78"/>
      <c r="AI117" s="89">
        <f t="shared" si="30"/>
        <v>75.46000000000002</v>
      </c>
      <c r="AJ117" s="78"/>
      <c r="AK117" s="90" t="str">
        <f t="shared" si="31"/>
        <v>-</v>
      </c>
    </row>
    <row r="118" spans="1:37" ht="12.75">
      <c r="A118" s="78"/>
      <c r="B118" s="78"/>
      <c r="C118" s="14" t="s">
        <v>35</v>
      </c>
      <c r="D118" s="14"/>
      <c r="E118" s="15">
        <f>MODL95!B37</f>
        <v>3.56</v>
      </c>
      <c r="F118" s="15"/>
      <c r="G118" s="89">
        <f t="shared" si="16"/>
        <v>8.21</v>
      </c>
      <c r="H118" s="89"/>
      <c r="I118" s="90" t="str">
        <f t="shared" si="17"/>
        <v>-</v>
      </c>
      <c r="J118" s="90"/>
      <c r="K118" s="90" t="str">
        <f t="shared" si="18"/>
        <v>-</v>
      </c>
      <c r="L118" s="90"/>
      <c r="M118" s="91">
        <f t="shared" si="19"/>
        <v>0</v>
      </c>
      <c r="N118" s="78"/>
      <c r="O118" s="92">
        <f t="shared" si="20"/>
        <v>25.729999999999997</v>
      </c>
      <c r="P118" s="92"/>
      <c r="Q118" s="90" t="str">
        <f t="shared" si="21"/>
        <v>-</v>
      </c>
      <c r="R118" s="90"/>
      <c r="S118" s="90" t="str">
        <f t="shared" si="22"/>
        <v>-</v>
      </c>
      <c r="T118" s="90"/>
      <c r="U118" s="91">
        <f t="shared" si="23"/>
        <v>0</v>
      </c>
      <c r="V118" s="78"/>
      <c r="W118" s="92">
        <f t="shared" si="24"/>
        <v>47.95</v>
      </c>
      <c r="X118" s="92"/>
      <c r="Y118" s="90" t="str">
        <f t="shared" si="25"/>
        <v>-</v>
      </c>
      <c r="Z118" s="90"/>
      <c r="AA118" s="90" t="str">
        <f t="shared" si="26"/>
        <v>-</v>
      </c>
      <c r="AB118" s="90"/>
      <c r="AC118" s="91">
        <f t="shared" si="27"/>
        <v>0</v>
      </c>
      <c r="AD118" s="78"/>
      <c r="AE118" s="92">
        <f t="shared" si="28"/>
        <v>64.69</v>
      </c>
      <c r="AF118" s="92"/>
      <c r="AG118" s="90" t="str">
        <f t="shared" si="29"/>
        <v>-</v>
      </c>
      <c r="AH118" s="78"/>
      <c r="AI118" s="89">
        <f t="shared" si="30"/>
        <v>79.02000000000002</v>
      </c>
      <c r="AJ118" s="78"/>
      <c r="AK118" s="90" t="str">
        <f t="shared" si="31"/>
        <v>-</v>
      </c>
    </row>
    <row r="119" spans="1:37" ht="12.75">
      <c r="A119" s="78"/>
      <c r="B119" s="78"/>
      <c r="C119" s="14" t="s">
        <v>36</v>
      </c>
      <c r="D119" s="14"/>
      <c r="E119" s="15">
        <f>MODL95!B38</f>
        <v>1.02</v>
      </c>
      <c r="F119" s="15"/>
      <c r="G119" s="89">
        <f t="shared" si="16"/>
        <v>7.140000000000001</v>
      </c>
      <c r="H119" s="89"/>
      <c r="I119" s="90" t="str">
        <f t="shared" si="17"/>
        <v>-</v>
      </c>
      <c r="J119" s="90"/>
      <c r="K119" s="90" t="str">
        <f t="shared" si="18"/>
        <v>-</v>
      </c>
      <c r="L119" s="90"/>
      <c r="M119" s="91">
        <f t="shared" si="19"/>
        <v>0</v>
      </c>
      <c r="N119" s="78"/>
      <c r="O119" s="92">
        <f t="shared" si="20"/>
        <v>21.15</v>
      </c>
      <c r="P119" s="92"/>
      <c r="Q119" s="90" t="str">
        <f t="shared" si="21"/>
        <v>-</v>
      </c>
      <c r="R119" s="90"/>
      <c r="S119" s="90" t="str">
        <f t="shared" si="22"/>
        <v>-</v>
      </c>
      <c r="T119" s="90"/>
      <c r="U119" s="91">
        <f t="shared" si="23"/>
        <v>0</v>
      </c>
      <c r="V119" s="78"/>
      <c r="W119" s="92">
        <f t="shared" si="24"/>
        <v>40.09</v>
      </c>
      <c r="X119" s="92"/>
      <c r="Y119" s="90" t="str">
        <f t="shared" si="25"/>
        <v>-</v>
      </c>
      <c r="Z119" s="90"/>
      <c r="AA119" s="90" t="str">
        <f t="shared" si="26"/>
        <v>-</v>
      </c>
      <c r="AB119" s="90"/>
      <c r="AC119" s="91">
        <f t="shared" si="27"/>
        <v>0</v>
      </c>
      <c r="AD119" s="78"/>
      <c r="AE119" s="92">
        <f t="shared" si="28"/>
        <v>63.660000000000004</v>
      </c>
      <c r="AF119" s="92"/>
      <c r="AG119" s="90" t="str">
        <f t="shared" si="29"/>
        <v>-</v>
      </c>
      <c r="AH119" s="78"/>
      <c r="AI119" s="89">
        <f t="shared" si="30"/>
        <v>79.24000000000001</v>
      </c>
      <c r="AJ119" s="78"/>
      <c r="AK119" s="90" t="str">
        <f t="shared" si="31"/>
        <v>-</v>
      </c>
    </row>
    <row r="120" spans="1:37" ht="12.75">
      <c r="A120" s="78"/>
      <c r="B120" s="78"/>
      <c r="C120" s="14" t="s">
        <v>37</v>
      </c>
      <c r="D120" s="14"/>
      <c r="E120" s="15">
        <f>MODL95!B39</f>
        <v>4.48</v>
      </c>
      <c r="F120" s="15"/>
      <c r="G120" s="89">
        <f t="shared" si="16"/>
        <v>9.06</v>
      </c>
      <c r="H120" s="89"/>
      <c r="I120" s="90" t="str">
        <f t="shared" si="17"/>
        <v>-</v>
      </c>
      <c r="J120" s="90"/>
      <c r="K120" s="90" t="str">
        <f t="shared" si="18"/>
        <v>-</v>
      </c>
      <c r="L120" s="90"/>
      <c r="M120" s="91">
        <f t="shared" si="19"/>
        <v>0</v>
      </c>
      <c r="N120" s="78"/>
      <c r="O120" s="92">
        <f t="shared" si="20"/>
        <v>17.82</v>
      </c>
      <c r="P120" s="92"/>
      <c r="Q120" s="90" t="str">
        <f t="shared" si="21"/>
        <v>-</v>
      </c>
      <c r="R120" s="90"/>
      <c r="S120" s="90" t="str">
        <f t="shared" si="22"/>
        <v>-</v>
      </c>
      <c r="T120" s="90"/>
      <c r="U120" s="91">
        <f t="shared" si="23"/>
        <v>0</v>
      </c>
      <c r="V120" s="78"/>
      <c r="W120" s="92">
        <f t="shared" si="24"/>
        <v>42.44</v>
      </c>
      <c r="X120" s="92"/>
      <c r="Y120" s="90" t="str">
        <f t="shared" si="25"/>
        <v>-</v>
      </c>
      <c r="Z120" s="90"/>
      <c r="AA120" s="90" t="str">
        <f t="shared" si="26"/>
        <v>-</v>
      </c>
      <c r="AB120" s="90"/>
      <c r="AC120" s="91">
        <f t="shared" si="27"/>
        <v>0</v>
      </c>
      <c r="AD120" s="78"/>
      <c r="AE120" s="92">
        <f t="shared" si="28"/>
        <v>62.75</v>
      </c>
      <c r="AF120" s="92"/>
      <c r="AG120" s="90" t="str">
        <f t="shared" si="29"/>
        <v>-</v>
      </c>
      <c r="AH120" s="78"/>
      <c r="AI120" s="89">
        <f t="shared" si="30"/>
        <v>80.22000000000003</v>
      </c>
      <c r="AJ120" s="78"/>
      <c r="AK120" s="90" t="str">
        <f t="shared" si="31"/>
        <v>-</v>
      </c>
    </row>
    <row r="121" spans="1:37" ht="12.75">
      <c r="A121" s="78"/>
      <c r="B121" s="78"/>
      <c r="C121" s="14" t="s">
        <v>38</v>
      </c>
      <c r="D121" s="14"/>
      <c r="E121" s="15">
        <f>MODL95!B40</f>
        <v>0.62</v>
      </c>
      <c r="F121" s="15"/>
      <c r="G121" s="89">
        <f t="shared" si="16"/>
        <v>6.12</v>
      </c>
      <c r="H121" s="89"/>
      <c r="I121" s="90" t="str">
        <f t="shared" si="17"/>
        <v>-</v>
      </c>
      <c r="J121" s="90"/>
      <c r="K121" s="90" t="str">
        <f t="shared" si="18"/>
        <v>-</v>
      </c>
      <c r="L121" s="90"/>
      <c r="M121" s="91">
        <f t="shared" si="19"/>
        <v>0</v>
      </c>
      <c r="N121" s="78"/>
      <c r="O121" s="92">
        <f t="shared" si="20"/>
        <v>14.33</v>
      </c>
      <c r="P121" s="92"/>
      <c r="Q121" s="90" t="str">
        <f t="shared" si="21"/>
        <v>-</v>
      </c>
      <c r="R121" s="90"/>
      <c r="S121" s="90" t="str">
        <f t="shared" si="22"/>
        <v>-</v>
      </c>
      <c r="T121" s="90"/>
      <c r="U121" s="91">
        <f t="shared" si="23"/>
        <v>0</v>
      </c>
      <c r="V121" s="78"/>
      <c r="W121" s="92">
        <f t="shared" si="24"/>
        <v>36.419999999999995</v>
      </c>
      <c r="X121" s="92"/>
      <c r="Y121" s="90" t="str">
        <f t="shared" si="25"/>
        <v>-</v>
      </c>
      <c r="Z121" s="90"/>
      <c r="AA121" s="90" t="str">
        <f t="shared" si="26"/>
        <v>-</v>
      </c>
      <c r="AB121" s="90"/>
      <c r="AC121" s="91">
        <f t="shared" si="27"/>
        <v>0</v>
      </c>
      <c r="AD121" s="78"/>
      <c r="AE121" s="92">
        <f t="shared" si="28"/>
        <v>61.75000000000001</v>
      </c>
      <c r="AF121" s="92"/>
      <c r="AG121" s="90" t="str">
        <f t="shared" si="29"/>
        <v>-</v>
      </c>
      <c r="AH121" s="78"/>
      <c r="AI121" s="89">
        <f t="shared" si="30"/>
        <v>79.83000000000003</v>
      </c>
      <c r="AJ121" s="78"/>
      <c r="AK121" s="90" t="str">
        <f t="shared" si="31"/>
        <v>-</v>
      </c>
    </row>
    <row r="122" spans="1:37" ht="12.75">
      <c r="A122" s="80">
        <v>1996</v>
      </c>
      <c r="B122" s="80"/>
      <c r="C122" s="14" t="s">
        <v>28</v>
      </c>
      <c r="D122" s="14"/>
      <c r="E122" s="15">
        <f>MODL96!B29</f>
        <v>0</v>
      </c>
      <c r="F122" s="15"/>
      <c r="G122" s="89">
        <f t="shared" si="16"/>
        <v>5.1000000000000005</v>
      </c>
      <c r="H122" s="89"/>
      <c r="I122" s="90" t="str">
        <f t="shared" si="17"/>
        <v>-</v>
      </c>
      <c r="J122" s="90"/>
      <c r="K122" s="90" t="str">
        <f t="shared" si="18"/>
        <v>-</v>
      </c>
      <c r="L122" s="90"/>
      <c r="M122" s="91">
        <f t="shared" si="19"/>
        <v>0</v>
      </c>
      <c r="N122" s="78"/>
      <c r="O122" s="92">
        <f t="shared" si="20"/>
        <v>12.24</v>
      </c>
      <c r="P122" s="92"/>
      <c r="Q122" s="90" t="str">
        <f t="shared" si="21"/>
        <v>-</v>
      </c>
      <c r="R122" s="90"/>
      <c r="S122" s="90" t="str">
        <f t="shared" si="22"/>
        <v>-</v>
      </c>
      <c r="T122" s="90"/>
      <c r="U122" s="91">
        <f t="shared" si="23"/>
        <v>0</v>
      </c>
      <c r="V122" s="78"/>
      <c r="W122" s="92">
        <f t="shared" si="24"/>
        <v>35.169999999999995</v>
      </c>
      <c r="X122" s="92"/>
      <c r="Y122" s="90" t="str">
        <f t="shared" si="25"/>
        <v>-</v>
      </c>
      <c r="Z122" s="90"/>
      <c r="AA122" s="90" t="str">
        <f t="shared" si="26"/>
        <v>-</v>
      </c>
      <c r="AB122" s="90"/>
      <c r="AC122" s="91">
        <f t="shared" si="27"/>
        <v>0</v>
      </c>
      <c r="AD122" s="78"/>
      <c r="AE122" s="92">
        <f t="shared" si="28"/>
        <v>61.75000000000001</v>
      </c>
      <c r="AF122" s="92"/>
      <c r="AG122" s="90" t="str">
        <f t="shared" si="29"/>
        <v>-</v>
      </c>
      <c r="AH122" s="78"/>
      <c r="AI122" s="89">
        <f t="shared" si="30"/>
        <v>78.64000000000003</v>
      </c>
      <c r="AJ122" s="78"/>
      <c r="AK122" s="90" t="str">
        <f t="shared" si="31"/>
        <v>-</v>
      </c>
    </row>
    <row r="123" spans="1:37" ht="12.75">
      <c r="A123" s="78"/>
      <c r="B123" s="78"/>
      <c r="C123" s="14" t="s">
        <v>29</v>
      </c>
      <c r="D123" s="14"/>
      <c r="E123" s="15">
        <f>MODL96!B30</f>
        <v>0</v>
      </c>
      <c r="F123" s="15"/>
      <c r="G123" s="89">
        <f t="shared" si="16"/>
        <v>0.62</v>
      </c>
      <c r="H123" s="89"/>
      <c r="I123" s="90">
        <f t="shared" si="17"/>
        <v>0.62</v>
      </c>
      <c r="J123" s="90"/>
      <c r="K123" s="90">
        <f t="shared" si="18"/>
        <v>0.62</v>
      </c>
      <c r="L123" s="90"/>
      <c r="M123" s="91">
        <f t="shared" si="19"/>
        <v>1</v>
      </c>
      <c r="N123" s="78"/>
      <c r="O123" s="92">
        <f t="shared" si="20"/>
        <v>9.68</v>
      </c>
      <c r="P123" s="92"/>
      <c r="Q123" s="90" t="str">
        <f t="shared" si="21"/>
        <v>-</v>
      </c>
      <c r="R123" s="90"/>
      <c r="S123" s="90" t="str">
        <f t="shared" si="22"/>
        <v>-</v>
      </c>
      <c r="T123" s="90"/>
      <c r="U123" s="91">
        <f t="shared" si="23"/>
        <v>0</v>
      </c>
      <c r="V123" s="78"/>
      <c r="W123" s="92">
        <f t="shared" si="24"/>
        <v>34.12999999999999</v>
      </c>
      <c r="X123" s="92"/>
      <c r="Y123" s="90" t="str">
        <f t="shared" si="25"/>
        <v>-</v>
      </c>
      <c r="Z123" s="90"/>
      <c r="AA123" s="90" t="str">
        <f t="shared" si="26"/>
        <v>-</v>
      </c>
      <c r="AB123" s="90"/>
      <c r="AC123" s="91">
        <f t="shared" si="27"/>
        <v>0</v>
      </c>
      <c r="AD123" s="78"/>
      <c r="AE123" s="92">
        <f t="shared" si="28"/>
        <v>59.81000000000001</v>
      </c>
      <c r="AF123" s="92"/>
      <c r="AG123" s="90" t="str">
        <f t="shared" si="29"/>
        <v>-</v>
      </c>
      <c r="AH123" s="78"/>
      <c r="AI123" s="89">
        <f t="shared" si="30"/>
        <v>76.77000000000002</v>
      </c>
      <c r="AJ123" s="78"/>
      <c r="AK123" s="90" t="str">
        <f t="shared" si="31"/>
        <v>-</v>
      </c>
    </row>
    <row r="124" spans="1:37" ht="12.75">
      <c r="A124" s="78"/>
      <c r="B124" s="78"/>
      <c r="C124" s="14" t="s">
        <v>30</v>
      </c>
      <c r="D124" s="14"/>
      <c r="E124" s="15">
        <f>MODL96!B31</f>
        <v>1.91</v>
      </c>
      <c r="F124" s="15"/>
      <c r="G124" s="89">
        <f t="shared" si="16"/>
        <v>1.91</v>
      </c>
      <c r="H124" s="89"/>
      <c r="I124" s="90" t="str">
        <f t="shared" si="17"/>
        <v>-</v>
      </c>
      <c r="J124" s="90"/>
      <c r="K124" s="90" t="str">
        <f t="shared" si="18"/>
        <v>-</v>
      </c>
      <c r="L124" s="90"/>
      <c r="M124" s="91">
        <f t="shared" si="19"/>
        <v>0</v>
      </c>
      <c r="N124" s="78"/>
      <c r="O124" s="92">
        <f t="shared" si="20"/>
        <v>8.03</v>
      </c>
      <c r="P124" s="92"/>
      <c r="Q124" s="90" t="str">
        <f t="shared" si="21"/>
        <v>-</v>
      </c>
      <c r="R124" s="90"/>
      <c r="S124" s="90" t="str">
        <f t="shared" si="22"/>
        <v>-</v>
      </c>
      <c r="T124" s="90"/>
      <c r="U124" s="91">
        <f t="shared" si="23"/>
        <v>0</v>
      </c>
      <c r="V124" s="78"/>
      <c r="W124" s="92">
        <f t="shared" si="24"/>
        <v>33.76</v>
      </c>
      <c r="X124" s="92"/>
      <c r="Y124" s="90" t="str">
        <f t="shared" si="25"/>
        <v>-</v>
      </c>
      <c r="Z124" s="90"/>
      <c r="AA124" s="90" t="str">
        <f t="shared" si="26"/>
        <v>-</v>
      </c>
      <c r="AB124" s="90"/>
      <c r="AC124" s="91">
        <f t="shared" si="27"/>
        <v>0</v>
      </c>
      <c r="AD124" s="78"/>
      <c r="AE124" s="92">
        <f t="shared" si="28"/>
        <v>55.98</v>
      </c>
      <c r="AF124" s="92"/>
      <c r="AG124" s="90" t="str">
        <f t="shared" si="29"/>
        <v>-</v>
      </c>
      <c r="AH124" s="78"/>
      <c r="AI124" s="89">
        <f t="shared" si="30"/>
        <v>75.93</v>
      </c>
      <c r="AJ124" s="78"/>
      <c r="AK124" s="90" t="str">
        <f t="shared" si="31"/>
        <v>-</v>
      </c>
    </row>
    <row r="125" spans="1:37" ht="12.75">
      <c r="A125" s="78"/>
      <c r="B125" s="78"/>
      <c r="C125" s="14" t="s">
        <v>31</v>
      </c>
      <c r="D125" s="14"/>
      <c r="E125" s="15">
        <f>MODL96!B32</f>
        <v>3.16</v>
      </c>
      <c r="F125" s="15"/>
      <c r="G125" s="89">
        <f t="shared" si="16"/>
        <v>5.07</v>
      </c>
      <c r="H125" s="89"/>
      <c r="I125" s="90" t="str">
        <f t="shared" si="17"/>
        <v>-</v>
      </c>
      <c r="J125" s="90"/>
      <c r="K125" s="90" t="str">
        <f t="shared" si="18"/>
        <v>-</v>
      </c>
      <c r="L125" s="90"/>
      <c r="M125" s="91">
        <f t="shared" si="19"/>
        <v>0</v>
      </c>
      <c r="N125" s="78"/>
      <c r="O125" s="92">
        <f t="shared" si="20"/>
        <v>10.170000000000002</v>
      </c>
      <c r="P125" s="92"/>
      <c r="Q125" s="90" t="str">
        <f t="shared" si="21"/>
        <v>-</v>
      </c>
      <c r="R125" s="90"/>
      <c r="S125" s="90" t="str">
        <f t="shared" si="22"/>
        <v>-</v>
      </c>
      <c r="T125" s="90"/>
      <c r="U125" s="91">
        <f t="shared" si="23"/>
        <v>0</v>
      </c>
      <c r="V125" s="78"/>
      <c r="W125" s="92">
        <f t="shared" si="24"/>
        <v>31.32</v>
      </c>
      <c r="X125" s="92"/>
      <c r="Y125" s="90" t="str">
        <f t="shared" si="25"/>
        <v>-</v>
      </c>
      <c r="Z125" s="90"/>
      <c r="AA125" s="90" t="str">
        <f t="shared" si="26"/>
        <v>-</v>
      </c>
      <c r="AB125" s="90"/>
      <c r="AC125" s="91">
        <f t="shared" si="27"/>
        <v>0</v>
      </c>
      <c r="AD125" s="78"/>
      <c r="AE125" s="92">
        <f t="shared" si="28"/>
        <v>50.260000000000005</v>
      </c>
      <c r="AF125" s="92"/>
      <c r="AG125" s="90" t="str">
        <f t="shared" si="29"/>
        <v>-</v>
      </c>
      <c r="AH125" s="78"/>
      <c r="AI125" s="89">
        <f t="shared" si="30"/>
        <v>75.88</v>
      </c>
      <c r="AJ125" s="78"/>
      <c r="AK125" s="90" t="str">
        <f t="shared" si="31"/>
        <v>-</v>
      </c>
    </row>
    <row r="126" spans="1:37" ht="12.75">
      <c r="A126" s="78"/>
      <c r="B126" s="78"/>
      <c r="C126" s="14" t="s">
        <v>2</v>
      </c>
      <c r="D126" s="14"/>
      <c r="E126" s="15">
        <f>MODL96!B33</f>
        <v>2.5</v>
      </c>
      <c r="F126" s="15"/>
      <c r="G126" s="89">
        <f t="shared" si="16"/>
        <v>7.57</v>
      </c>
      <c r="H126" s="89"/>
      <c r="I126" s="90" t="str">
        <f t="shared" si="17"/>
        <v>-</v>
      </c>
      <c r="J126" s="90"/>
      <c r="K126" s="90" t="str">
        <f t="shared" si="18"/>
        <v>-</v>
      </c>
      <c r="L126" s="90"/>
      <c r="M126" s="91">
        <f t="shared" si="19"/>
        <v>0</v>
      </c>
      <c r="N126" s="78"/>
      <c r="O126" s="92">
        <f t="shared" si="20"/>
        <v>8.19</v>
      </c>
      <c r="P126" s="92"/>
      <c r="Q126" s="90" t="str">
        <f t="shared" si="21"/>
        <v>-</v>
      </c>
      <c r="R126" s="90"/>
      <c r="S126" s="90" t="str">
        <f t="shared" si="22"/>
        <v>-</v>
      </c>
      <c r="T126" s="90"/>
      <c r="U126" s="91">
        <f t="shared" si="23"/>
        <v>0</v>
      </c>
      <c r="V126" s="78"/>
      <c r="W126" s="92">
        <f t="shared" si="24"/>
        <v>26.01</v>
      </c>
      <c r="X126" s="92"/>
      <c r="Y126" s="90" t="str">
        <f t="shared" si="25"/>
        <v>-</v>
      </c>
      <c r="Z126" s="90"/>
      <c r="AA126" s="90" t="str">
        <f t="shared" si="26"/>
        <v>-</v>
      </c>
      <c r="AB126" s="90"/>
      <c r="AC126" s="91">
        <f t="shared" si="27"/>
        <v>0</v>
      </c>
      <c r="AD126" s="78"/>
      <c r="AE126" s="92">
        <f t="shared" si="28"/>
        <v>50.629999999999995</v>
      </c>
      <c r="AF126" s="92"/>
      <c r="AG126" s="90" t="str">
        <f t="shared" si="29"/>
        <v>-</v>
      </c>
      <c r="AH126" s="78"/>
      <c r="AI126" s="89">
        <f t="shared" si="30"/>
        <v>76.33</v>
      </c>
      <c r="AJ126" s="78"/>
      <c r="AK126" s="90" t="str">
        <f t="shared" si="31"/>
        <v>-</v>
      </c>
    </row>
    <row r="127" spans="1:37" ht="12.75">
      <c r="A127" s="78"/>
      <c r="B127" s="78"/>
      <c r="C127" s="14" t="s">
        <v>32</v>
      </c>
      <c r="D127" s="14"/>
      <c r="E127" s="15">
        <f>MODL96!B34</f>
        <v>4.02</v>
      </c>
      <c r="F127" s="15"/>
      <c r="G127" s="89">
        <f t="shared" si="16"/>
        <v>9.68</v>
      </c>
      <c r="H127" s="89"/>
      <c r="I127" s="90" t="str">
        <f t="shared" si="17"/>
        <v>-</v>
      </c>
      <c r="J127" s="90"/>
      <c r="K127" s="90" t="str">
        <f t="shared" si="18"/>
        <v>-</v>
      </c>
      <c r="L127" s="90"/>
      <c r="M127" s="91">
        <f t="shared" si="19"/>
        <v>0</v>
      </c>
      <c r="N127" s="78"/>
      <c r="O127" s="92">
        <f t="shared" si="20"/>
        <v>11.59</v>
      </c>
      <c r="P127" s="92"/>
      <c r="Q127" s="90" t="str">
        <f t="shared" si="21"/>
        <v>-</v>
      </c>
      <c r="R127" s="90"/>
      <c r="S127" s="90" t="str">
        <f t="shared" si="22"/>
        <v>-</v>
      </c>
      <c r="T127" s="90"/>
      <c r="U127" s="91">
        <f t="shared" si="23"/>
        <v>0</v>
      </c>
      <c r="V127" s="78"/>
      <c r="W127" s="92">
        <f t="shared" si="24"/>
        <v>25.919999999999998</v>
      </c>
      <c r="X127" s="92"/>
      <c r="Y127" s="90" t="str">
        <f t="shared" si="25"/>
        <v>-</v>
      </c>
      <c r="Z127" s="90"/>
      <c r="AA127" s="90" t="str">
        <f t="shared" si="26"/>
        <v>-</v>
      </c>
      <c r="AB127" s="90"/>
      <c r="AC127" s="91">
        <f t="shared" si="27"/>
        <v>0</v>
      </c>
      <c r="AD127" s="78"/>
      <c r="AE127" s="92">
        <f t="shared" si="28"/>
        <v>48.00999999999999</v>
      </c>
      <c r="AF127" s="92"/>
      <c r="AG127" s="90" t="str">
        <f t="shared" si="29"/>
        <v>-</v>
      </c>
      <c r="AH127" s="78"/>
      <c r="AI127" s="89">
        <f t="shared" si="30"/>
        <v>74.96</v>
      </c>
      <c r="AJ127" s="78"/>
      <c r="AK127" s="90" t="str">
        <f t="shared" si="31"/>
        <v>-</v>
      </c>
    </row>
    <row r="128" spans="1:37" ht="12.75">
      <c r="A128" s="78"/>
      <c r="B128" s="78"/>
      <c r="C128" s="14" t="s">
        <v>33</v>
      </c>
      <c r="D128" s="14"/>
      <c r="E128" s="15">
        <f>MODL96!B35</f>
        <v>0.03</v>
      </c>
      <c r="F128" s="15"/>
      <c r="G128" s="89">
        <f t="shared" si="16"/>
        <v>6.55</v>
      </c>
      <c r="H128" s="89"/>
      <c r="I128" s="90" t="str">
        <f t="shared" si="17"/>
        <v>-</v>
      </c>
      <c r="J128" s="90"/>
      <c r="K128" s="90" t="str">
        <f t="shared" si="18"/>
        <v>-</v>
      </c>
      <c r="L128" s="90"/>
      <c r="M128" s="91">
        <f t="shared" si="19"/>
        <v>0</v>
      </c>
      <c r="N128" s="78"/>
      <c r="O128" s="92">
        <f t="shared" si="20"/>
        <v>11.62</v>
      </c>
      <c r="P128" s="92"/>
      <c r="Q128" s="90" t="str">
        <f t="shared" si="21"/>
        <v>-</v>
      </c>
      <c r="R128" s="90"/>
      <c r="S128" s="90" t="str">
        <f t="shared" si="22"/>
        <v>-</v>
      </c>
      <c r="T128" s="90"/>
      <c r="U128" s="91">
        <f t="shared" si="23"/>
        <v>0</v>
      </c>
      <c r="V128" s="78"/>
      <c r="W128" s="92">
        <f t="shared" si="24"/>
        <v>23.860000000000003</v>
      </c>
      <c r="X128" s="92"/>
      <c r="Y128" s="90" t="str">
        <f t="shared" si="25"/>
        <v>-</v>
      </c>
      <c r="Z128" s="90"/>
      <c r="AA128" s="90" t="str">
        <f t="shared" si="26"/>
        <v>-</v>
      </c>
      <c r="AB128" s="90"/>
      <c r="AC128" s="91">
        <f t="shared" si="27"/>
        <v>0</v>
      </c>
      <c r="AD128" s="78"/>
      <c r="AE128" s="92">
        <f t="shared" si="28"/>
        <v>46.78999999999999</v>
      </c>
      <c r="AF128" s="92"/>
      <c r="AG128" s="90" t="str">
        <f t="shared" si="29"/>
        <v>-</v>
      </c>
      <c r="AH128" s="78"/>
      <c r="AI128" s="89">
        <f t="shared" si="30"/>
        <v>73.37</v>
      </c>
      <c r="AJ128" s="78"/>
      <c r="AK128" s="90" t="str">
        <f t="shared" si="31"/>
        <v>-</v>
      </c>
    </row>
    <row r="129" spans="1:37" ht="12.75">
      <c r="A129" s="78"/>
      <c r="B129" s="78"/>
      <c r="C129" s="14" t="s">
        <v>34</v>
      </c>
      <c r="D129" s="14"/>
      <c r="E129" s="15">
        <f>MODL96!B36</f>
        <v>8.21</v>
      </c>
      <c r="F129" s="15"/>
      <c r="G129" s="89">
        <f t="shared" si="16"/>
        <v>12.260000000000002</v>
      </c>
      <c r="H129" s="89"/>
      <c r="I129" s="90" t="str">
        <f t="shared" si="17"/>
        <v>-</v>
      </c>
      <c r="J129" s="90"/>
      <c r="K129" s="90" t="str">
        <f t="shared" si="18"/>
        <v>-</v>
      </c>
      <c r="L129" s="90"/>
      <c r="M129" s="91">
        <f t="shared" si="19"/>
        <v>0</v>
      </c>
      <c r="N129" s="78"/>
      <c r="O129" s="92">
        <f t="shared" si="20"/>
        <v>19.83</v>
      </c>
      <c r="P129" s="92"/>
      <c r="Q129" s="90" t="str">
        <f t="shared" si="21"/>
        <v>-</v>
      </c>
      <c r="R129" s="90"/>
      <c r="S129" s="90" t="str">
        <f t="shared" si="22"/>
        <v>-</v>
      </c>
      <c r="T129" s="90"/>
      <c r="U129" s="91">
        <f t="shared" si="23"/>
        <v>0</v>
      </c>
      <c r="V129" s="78"/>
      <c r="W129" s="92">
        <f t="shared" si="24"/>
        <v>29.51</v>
      </c>
      <c r="X129" s="92"/>
      <c r="Y129" s="90" t="str">
        <f t="shared" si="25"/>
        <v>-</v>
      </c>
      <c r="Z129" s="90"/>
      <c r="AA129" s="90" t="str">
        <f t="shared" si="26"/>
        <v>-</v>
      </c>
      <c r="AB129" s="90"/>
      <c r="AC129" s="91">
        <f t="shared" si="27"/>
        <v>0</v>
      </c>
      <c r="AD129" s="78"/>
      <c r="AE129" s="92">
        <f t="shared" si="28"/>
        <v>53.95999999999999</v>
      </c>
      <c r="AF129" s="92"/>
      <c r="AG129" s="90" t="str">
        <f t="shared" si="29"/>
        <v>-</v>
      </c>
      <c r="AH129" s="78"/>
      <c r="AI129" s="89">
        <f t="shared" si="30"/>
        <v>81.58000000000001</v>
      </c>
      <c r="AJ129" s="78"/>
      <c r="AK129" s="90" t="str">
        <f t="shared" si="31"/>
        <v>-</v>
      </c>
    </row>
    <row r="130" spans="1:37" ht="12.75">
      <c r="A130" s="78"/>
      <c r="B130" s="78"/>
      <c r="C130" s="14" t="s">
        <v>35</v>
      </c>
      <c r="D130" s="14"/>
      <c r="E130" s="15">
        <f>MODL96!B37</f>
        <v>3.78</v>
      </c>
      <c r="F130" s="15"/>
      <c r="G130" s="89">
        <f t="shared" si="16"/>
        <v>12.02</v>
      </c>
      <c r="H130" s="89"/>
      <c r="I130" s="90" t="str">
        <f t="shared" si="17"/>
        <v>-</v>
      </c>
      <c r="J130" s="90"/>
      <c r="K130" s="90" t="str">
        <f t="shared" si="18"/>
        <v>-</v>
      </c>
      <c r="L130" s="90"/>
      <c r="M130" s="91">
        <f t="shared" si="19"/>
        <v>0</v>
      </c>
      <c r="N130" s="78"/>
      <c r="O130" s="92">
        <f t="shared" si="20"/>
        <v>21.700000000000003</v>
      </c>
      <c r="P130" s="92"/>
      <c r="Q130" s="90" t="str">
        <f t="shared" si="21"/>
        <v>-</v>
      </c>
      <c r="R130" s="90"/>
      <c r="S130" s="90" t="str">
        <f t="shared" si="22"/>
        <v>-</v>
      </c>
      <c r="T130" s="90"/>
      <c r="U130" s="91">
        <f t="shared" si="23"/>
        <v>0</v>
      </c>
      <c r="V130" s="78"/>
      <c r="W130" s="92">
        <f t="shared" si="24"/>
        <v>29.730000000000004</v>
      </c>
      <c r="X130" s="92"/>
      <c r="Y130" s="90" t="str">
        <f t="shared" si="25"/>
        <v>-</v>
      </c>
      <c r="Z130" s="90"/>
      <c r="AA130" s="90" t="str">
        <f t="shared" si="26"/>
        <v>-</v>
      </c>
      <c r="AB130" s="90"/>
      <c r="AC130" s="91">
        <f t="shared" si="27"/>
        <v>0</v>
      </c>
      <c r="AD130" s="78"/>
      <c r="AE130" s="92">
        <f t="shared" si="28"/>
        <v>55.46</v>
      </c>
      <c r="AF130" s="92"/>
      <c r="AG130" s="90" t="str">
        <f t="shared" si="29"/>
        <v>-</v>
      </c>
      <c r="AH130" s="78"/>
      <c r="AI130" s="89">
        <f t="shared" si="30"/>
        <v>83.42000000000002</v>
      </c>
      <c r="AJ130" s="78"/>
      <c r="AK130" s="90" t="str">
        <f t="shared" si="31"/>
        <v>-</v>
      </c>
    </row>
    <row r="131" spans="1:37" ht="12.75">
      <c r="A131" s="78"/>
      <c r="B131" s="78"/>
      <c r="C131" s="14" t="s">
        <v>36</v>
      </c>
      <c r="D131" s="14"/>
      <c r="E131" s="15">
        <f>MODL96!B38</f>
        <v>0.74</v>
      </c>
      <c r="F131" s="15"/>
      <c r="G131" s="89">
        <f t="shared" si="16"/>
        <v>12.73</v>
      </c>
      <c r="H131" s="89"/>
      <c r="I131" s="90" t="str">
        <f t="shared" si="17"/>
        <v>-</v>
      </c>
      <c r="J131" s="90"/>
      <c r="K131" s="90" t="str">
        <f t="shared" si="18"/>
        <v>-</v>
      </c>
      <c r="L131" s="90"/>
      <c r="M131" s="91">
        <f t="shared" si="19"/>
        <v>0</v>
      </c>
      <c r="N131" s="78"/>
      <c r="O131" s="92">
        <f t="shared" si="20"/>
        <v>19.28</v>
      </c>
      <c r="P131" s="92"/>
      <c r="Q131" s="90" t="str">
        <f t="shared" si="21"/>
        <v>-</v>
      </c>
      <c r="R131" s="90"/>
      <c r="S131" s="90" t="str">
        <f t="shared" si="22"/>
        <v>-</v>
      </c>
      <c r="T131" s="90"/>
      <c r="U131" s="91">
        <f t="shared" si="23"/>
        <v>0</v>
      </c>
      <c r="V131" s="78"/>
      <c r="W131" s="92">
        <f t="shared" si="24"/>
        <v>29.450000000000003</v>
      </c>
      <c r="X131" s="92"/>
      <c r="Y131" s="90" t="str">
        <f t="shared" si="25"/>
        <v>-</v>
      </c>
      <c r="Z131" s="90"/>
      <c r="AA131" s="90" t="str">
        <f t="shared" si="26"/>
        <v>-</v>
      </c>
      <c r="AB131" s="90"/>
      <c r="AC131" s="91">
        <f t="shared" si="27"/>
        <v>0</v>
      </c>
      <c r="AD131" s="78"/>
      <c r="AE131" s="92">
        <f t="shared" si="28"/>
        <v>50.60000000000001</v>
      </c>
      <c r="AF131" s="92"/>
      <c r="AG131" s="90" t="str">
        <f t="shared" si="29"/>
        <v>-</v>
      </c>
      <c r="AH131" s="78"/>
      <c r="AI131" s="89">
        <f t="shared" si="30"/>
        <v>78.42</v>
      </c>
      <c r="AJ131" s="78"/>
      <c r="AK131" s="90" t="str">
        <f t="shared" si="31"/>
        <v>-</v>
      </c>
    </row>
    <row r="132" spans="1:37" ht="12.75">
      <c r="A132" s="78"/>
      <c r="B132" s="78"/>
      <c r="C132" s="14" t="s">
        <v>37</v>
      </c>
      <c r="D132" s="14"/>
      <c r="E132" s="15">
        <f>MODL96!B39</f>
        <v>3.17</v>
      </c>
      <c r="F132" s="15"/>
      <c r="G132" s="89">
        <f t="shared" si="16"/>
        <v>7.6899999999999995</v>
      </c>
      <c r="H132" s="89"/>
      <c r="I132" s="90" t="str">
        <f t="shared" si="17"/>
        <v>-</v>
      </c>
      <c r="J132" s="90"/>
      <c r="K132" s="90" t="str">
        <f t="shared" si="18"/>
        <v>-</v>
      </c>
      <c r="L132" s="90"/>
      <c r="M132" s="91">
        <f t="shared" si="19"/>
        <v>0</v>
      </c>
      <c r="N132" s="78"/>
      <c r="O132" s="92">
        <f t="shared" si="20"/>
        <v>19.950000000000003</v>
      </c>
      <c r="P132" s="92"/>
      <c r="Q132" s="90" t="str">
        <f t="shared" si="21"/>
        <v>-</v>
      </c>
      <c r="R132" s="90"/>
      <c r="S132" s="90" t="str">
        <f t="shared" si="22"/>
        <v>-</v>
      </c>
      <c r="T132" s="90"/>
      <c r="U132" s="91">
        <f t="shared" si="23"/>
        <v>0</v>
      </c>
      <c r="V132" s="78"/>
      <c r="W132" s="92">
        <f t="shared" si="24"/>
        <v>28.14</v>
      </c>
      <c r="X132" s="92"/>
      <c r="Y132" s="90" t="str">
        <f t="shared" si="25"/>
        <v>-</v>
      </c>
      <c r="Z132" s="90"/>
      <c r="AA132" s="90" t="str">
        <f t="shared" si="26"/>
        <v>-</v>
      </c>
      <c r="AB132" s="90"/>
      <c r="AC132" s="91">
        <f t="shared" si="27"/>
        <v>0</v>
      </c>
      <c r="AD132" s="78"/>
      <c r="AE132" s="92">
        <f t="shared" si="28"/>
        <v>45.96000000000001</v>
      </c>
      <c r="AF132" s="92"/>
      <c r="AG132" s="90" t="str">
        <f t="shared" si="29"/>
        <v>-</v>
      </c>
      <c r="AH132" s="78"/>
      <c r="AI132" s="89">
        <f t="shared" si="30"/>
        <v>72.71000000000001</v>
      </c>
      <c r="AJ132" s="78"/>
      <c r="AK132" s="90" t="str">
        <f t="shared" si="31"/>
        <v>-</v>
      </c>
    </row>
    <row r="133" spans="1:37" ht="12.75">
      <c r="A133" s="78"/>
      <c r="B133" s="78"/>
      <c r="C133" s="14" t="s">
        <v>38</v>
      </c>
      <c r="D133" s="14"/>
      <c r="E133" s="15">
        <f>MODL96!B40</f>
        <v>3.03</v>
      </c>
      <c r="F133" s="15"/>
      <c r="G133" s="89">
        <f t="shared" si="16"/>
        <v>6.9399999999999995</v>
      </c>
      <c r="H133" s="89"/>
      <c r="I133" s="90" t="str">
        <f t="shared" si="17"/>
        <v>-</v>
      </c>
      <c r="J133" s="90"/>
      <c r="K133" s="90" t="str">
        <f t="shared" si="18"/>
        <v>-</v>
      </c>
      <c r="L133" s="90"/>
      <c r="M133" s="91">
        <f t="shared" si="19"/>
        <v>0</v>
      </c>
      <c r="N133" s="78"/>
      <c r="O133" s="92">
        <f t="shared" si="20"/>
        <v>18.96</v>
      </c>
      <c r="P133" s="92"/>
      <c r="Q133" s="90" t="str">
        <f t="shared" si="21"/>
        <v>-</v>
      </c>
      <c r="R133" s="90"/>
      <c r="S133" s="90" t="str">
        <f t="shared" si="22"/>
        <v>-</v>
      </c>
      <c r="T133" s="90"/>
      <c r="U133" s="91">
        <f t="shared" si="23"/>
        <v>0</v>
      </c>
      <c r="V133" s="78"/>
      <c r="W133" s="92">
        <f t="shared" si="24"/>
        <v>30.549999999999997</v>
      </c>
      <c r="X133" s="92"/>
      <c r="Y133" s="90" t="str">
        <f t="shared" si="25"/>
        <v>-</v>
      </c>
      <c r="Z133" s="90"/>
      <c r="AA133" s="90" t="str">
        <f t="shared" si="26"/>
        <v>-</v>
      </c>
      <c r="AB133" s="90"/>
      <c r="AC133" s="91">
        <f t="shared" si="27"/>
        <v>0</v>
      </c>
      <c r="AD133" s="78"/>
      <c r="AE133" s="92">
        <f t="shared" si="28"/>
        <v>44.88</v>
      </c>
      <c r="AF133" s="92"/>
      <c r="AG133" s="90" t="str">
        <f t="shared" si="29"/>
        <v>-</v>
      </c>
      <c r="AH133" s="78"/>
      <c r="AI133" s="89">
        <f t="shared" si="30"/>
        <v>73.60999999999999</v>
      </c>
      <c r="AJ133" s="78"/>
      <c r="AK133" s="90" t="str">
        <f t="shared" si="31"/>
        <v>-</v>
      </c>
    </row>
    <row r="134" spans="1:37" ht="12.75">
      <c r="A134" s="80">
        <v>1997</v>
      </c>
      <c r="B134" s="80"/>
      <c r="C134" s="14" t="s">
        <v>28</v>
      </c>
      <c r="D134" s="14"/>
      <c r="E134" s="15">
        <f>MODL97!B29</f>
        <v>1.15</v>
      </c>
      <c r="F134" s="15"/>
      <c r="G134" s="89">
        <f t="shared" si="16"/>
        <v>7.35</v>
      </c>
      <c r="H134" s="89"/>
      <c r="I134" s="90" t="str">
        <f t="shared" si="17"/>
        <v>-</v>
      </c>
      <c r="J134" s="90"/>
      <c r="K134" s="90" t="str">
        <f t="shared" si="18"/>
        <v>-</v>
      </c>
      <c r="L134" s="90"/>
      <c r="M134" s="91">
        <f t="shared" si="19"/>
        <v>0</v>
      </c>
      <c r="N134" s="78"/>
      <c r="O134" s="92">
        <f t="shared" si="20"/>
        <v>20.08</v>
      </c>
      <c r="P134" s="92"/>
      <c r="Q134" s="90" t="str">
        <f t="shared" si="21"/>
        <v>-</v>
      </c>
      <c r="R134" s="90"/>
      <c r="S134" s="90" t="str">
        <f t="shared" si="22"/>
        <v>-</v>
      </c>
      <c r="T134" s="90"/>
      <c r="U134" s="91">
        <f t="shared" si="23"/>
        <v>0</v>
      </c>
      <c r="V134" s="78"/>
      <c r="W134" s="92">
        <f t="shared" si="24"/>
        <v>31.699999999999996</v>
      </c>
      <c r="X134" s="92"/>
      <c r="Y134" s="90" t="str">
        <f t="shared" si="25"/>
        <v>-</v>
      </c>
      <c r="Z134" s="90"/>
      <c r="AA134" s="90" t="str">
        <f t="shared" si="26"/>
        <v>-</v>
      </c>
      <c r="AB134" s="90"/>
      <c r="AC134" s="91">
        <f t="shared" si="27"/>
        <v>0</v>
      </c>
      <c r="AD134" s="78"/>
      <c r="AE134" s="92">
        <f t="shared" si="28"/>
        <v>43.94000000000001</v>
      </c>
      <c r="AF134" s="92"/>
      <c r="AG134" s="90" t="str">
        <f t="shared" si="29"/>
        <v>-</v>
      </c>
      <c r="AH134" s="78"/>
      <c r="AI134" s="89">
        <f t="shared" si="30"/>
        <v>68.12</v>
      </c>
      <c r="AJ134" s="78"/>
      <c r="AK134" s="90" t="str">
        <f t="shared" si="31"/>
        <v>-</v>
      </c>
    </row>
    <row r="135" spans="1:37" ht="12.75">
      <c r="A135" s="78"/>
      <c r="B135" s="78"/>
      <c r="C135" s="14" t="s">
        <v>29</v>
      </c>
      <c r="D135" s="14"/>
      <c r="E135" s="15">
        <f>MODL97!B30</f>
        <v>3.91</v>
      </c>
      <c r="F135" s="15"/>
      <c r="G135" s="89">
        <f t="shared" si="16"/>
        <v>8.09</v>
      </c>
      <c r="H135" s="89"/>
      <c r="I135" s="90" t="str">
        <f t="shared" si="17"/>
        <v>-</v>
      </c>
      <c r="J135" s="90"/>
      <c r="K135" s="90" t="str">
        <f t="shared" si="18"/>
        <v>-</v>
      </c>
      <c r="L135" s="90"/>
      <c r="M135" s="91">
        <f t="shared" si="19"/>
        <v>0</v>
      </c>
      <c r="N135" s="78"/>
      <c r="O135" s="92">
        <f t="shared" si="20"/>
        <v>15.78</v>
      </c>
      <c r="P135" s="92"/>
      <c r="Q135" s="90" t="str">
        <f t="shared" si="21"/>
        <v>-</v>
      </c>
      <c r="R135" s="90"/>
      <c r="S135" s="90" t="str">
        <f t="shared" si="22"/>
        <v>-</v>
      </c>
      <c r="T135" s="90"/>
      <c r="U135" s="91">
        <f t="shared" si="23"/>
        <v>0</v>
      </c>
      <c r="V135" s="78"/>
      <c r="W135" s="92">
        <f t="shared" si="24"/>
        <v>35.61</v>
      </c>
      <c r="X135" s="92"/>
      <c r="Y135" s="90" t="str">
        <f t="shared" si="25"/>
        <v>-</v>
      </c>
      <c r="Z135" s="90"/>
      <c r="AA135" s="90" t="str">
        <f t="shared" si="26"/>
        <v>-</v>
      </c>
      <c r="AB135" s="90"/>
      <c r="AC135" s="91">
        <f t="shared" si="27"/>
        <v>0</v>
      </c>
      <c r="AD135" s="78"/>
      <c r="AE135" s="92">
        <f t="shared" si="28"/>
        <v>45.290000000000006</v>
      </c>
      <c r="AF135" s="92"/>
      <c r="AG135" s="90" t="str">
        <f t="shared" si="29"/>
        <v>-</v>
      </c>
      <c r="AH135" s="78"/>
      <c r="AI135" s="89">
        <f t="shared" si="30"/>
        <v>70.78</v>
      </c>
      <c r="AJ135" s="78"/>
      <c r="AK135" s="90" t="str">
        <f t="shared" si="31"/>
        <v>-</v>
      </c>
    </row>
    <row r="136" spans="1:37" ht="12.75">
      <c r="A136" s="78"/>
      <c r="B136" s="78"/>
      <c r="C136" s="14" t="s">
        <v>30</v>
      </c>
      <c r="D136" s="14"/>
      <c r="E136" s="15">
        <f>MODL97!B31</f>
        <v>2.93</v>
      </c>
      <c r="F136" s="15"/>
      <c r="G136" s="89">
        <f t="shared" si="16"/>
        <v>7.99</v>
      </c>
      <c r="H136" s="89"/>
      <c r="I136" s="90" t="str">
        <f t="shared" si="17"/>
        <v>-</v>
      </c>
      <c r="J136" s="90"/>
      <c r="K136" s="90" t="str">
        <f t="shared" si="18"/>
        <v>-</v>
      </c>
      <c r="L136" s="90"/>
      <c r="M136" s="91">
        <f t="shared" si="19"/>
        <v>0</v>
      </c>
      <c r="N136" s="78"/>
      <c r="O136" s="92">
        <f t="shared" si="20"/>
        <v>14.93</v>
      </c>
      <c r="P136" s="92"/>
      <c r="Q136" s="90" t="str">
        <f t="shared" si="21"/>
        <v>-</v>
      </c>
      <c r="R136" s="90"/>
      <c r="S136" s="90" t="str">
        <f t="shared" si="22"/>
        <v>-</v>
      </c>
      <c r="T136" s="90"/>
      <c r="U136" s="91">
        <f t="shared" si="23"/>
        <v>0</v>
      </c>
      <c r="V136" s="78"/>
      <c r="W136" s="92">
        <f t="shared" si="24"/>
        <v>36.63</v>
      </c>
      <c r="X136" s="92"/>
      <c r="Y136" s="90" t="str">
        <f t="shared" si="25"/>
        <v>-</v>
      </c>
      <c r="Z136" s="90"/>
      <c r="AA136" s="90" t="str">
        <f t="shared" si="26"/>
        <v>-</v>
      </c>
      <c r="AB136" s="90"/>
      <c r="AC136" s="91">
        <f t="shared" si="27"/>
        <v>0</v>
      </c>
      <c r="AD136" s="78"/>
      <c r="AE136" s="92">
        <f t="shared" si="28"/>
        <v>44.660000000000004</v>
      </c>
      <c r="AF136" s="92"/>
      <c r="AG136" s="90" t="str">
        <f t="shared" si="29"/>
        <v>-</v>
      </c>
      <c r="AH136" s="78"/>
      <c r="AI136" s="89">
        <f t="shared" si="30"/>
        <v>72.67</v>
      </c>
      <c r="AJ136" s="78"/>
      <c r="AK136" s="90" t="str">
        <f t="shared" si="31"/>
        <v>-</v>
      </c>
    </row>
    <row r="137" spans="1:37" ht="12.75">
      <c r="A137" s="78"/>
      <c r="B137" s="78"/>
      <c r="C137" s="14" t="s">
        <v>31</v>
      </c>
      <c r="D137" s="14"/>
      <c r="E137" s="15">
        <f>MODL97!B32</f>
        <v>7.91</v>
      </c>
      <c r="F137" s="15"/>
      <c r="G137" s="89">
        <f t="shared" si="16"/>
        <v>14.75</v>
      </c>
      <c r="H137" s="89"/>
      <c r="I137" s="90" t="str">
        <f t="shared" si="17"/>
        <v>-</v>
      </c>
      <c r="J137" s="90"/>
      <c r="K137" s="90" t="str">
        <f t="shared" si="18"/>
        <v>-</v>
      </c>
      <c r="L137" s="90"/>
      <c r="M137" s="91">
        <f t="shared" si="19"/>
        <v>0</v>
      </c>
      <c r="N137" s="78"/>
      <c r="O137" s="92">
        <f t="shared" si="20"/>
        <v>22.1</v>
      </c>
      <c r="P137" s="92"/>
      <c r="Q137" s="90" t="str">
        <f t="shared" si="21"/>
        <v>-</v>
      </c>
      <c r="R137" s="90"/>
      <c r="S137" s="90" t="str">
        <f t="shared" si="22"/>
        <v>-</v>
      </c>
      <c r="T137" s="90"/>
      <c r="U137" s="91">
        <f t="shared" si="23"/>
        <v>0</v>
      </c>
      <c r="V137" s="78"/>
      <c r="W137" s="92">
        <f t="shared" si="24"/>
        <v>41.38000000000001</v>
      </c>
      <c r="X137" s="92"/>
      <c r="Y137" s="90" t="str">
        <f t="shared" si="25"/>
        <v>-</v>
      </c>
      <c r="Z137" s="90"/>
      <c r="AA137" s="90" t="str">
        <f t="shared" si="26"/>
        <v>-</v>
      </c>
      <c r="AB137" s="90"/>
      <c r="AC137" s="91">
        <f t="shared" si="27"/>
        <v>0</v>
      </c>
      <c r="AD137" s="78"/>
      <c r="AE137" s="92">
        <f t="shared" si="28"/>
        <v>51.55000000000001</v>
      </c>
      <c r="AF137" s="92"/>
      <c r="AG137" s="90" t="str">
        <f t="shared" si="29"/>
        <v>-</v>
      </c>
      <c r="AH137" s="78"/>
      <c r="AI137" s="89">
        <f t="shared" si="30"/>
        <v>78.30000000000001</v>
      </c>
      <c r="AJ137" s="78"/>
      <c r="AK137" s="90" t="str">
        <f t="shared" si="31"/>
        <v>-</v>
      </c>
    </row>
    <row r="138" spans="1:37" ht="12.75">
      <c r="A138" s="78"/>
      <c r="B138" s="78"/>
      <c r="C138" s="14" t="s">
        <v>2</v>
      </c>
      <c r="D138" s="14"/>
      <c r="E138" s="15">
        <f>MODL97!B33</f>
        <v>5.94</v>
      </c>
      <c r="F138" s="15"/>
      <c r="G138" s="89">
        <f t="shared" si="16"/>
        <v>16.78</v>
      </c>
      <c r="H138" s="89"/>
      <c r="I138" s="90" t="str">
        <f t="shared" si="17"/>
        <v>-</v>
      </c>
      <c r="J138" s="90"/>
      <c r="K138" s="90" t="str">
        <f t="shared" si="18"/>
        <v>-</v>
      </c>
      <c r="L138" s="90"/>
      <c r="M138" s="91">
        <f t="shared" si="19"/>
        <v>0</v>
      </c>
      <c r="N138" s="78"/>
      <c r="O138" s="92">
        <f t="shared" si="20"/>
        <v>24.87</v>
      </c>
      <c r="P138" s="92"/>
      <c r="Q138" s="90" t="str">
        <f t="shared" si="21"/>
        <v>-</v>
      </c>
      <c r="R138" s="90"/>
      <c r="S138" s="90" t="str">
        <f t="shared" si="22"/>
        <v>-</v>
      </c>
      <c r="T138" s="90"/>
      <c r="U138" s="91">
        <f t="shared" si="23"/>
        <v>0</v>
      </c>
      <c r="V138" s="78"/>
      <c r="W138" s="92">
        <f t="shared" si="24"/>
        <v>44.82</v>
      </c>
      <c r="X138" s="92"/>
      <c r="Y138" s="90" t="str">
        <f t="shared" si="25"/>
        <v>-</v>
      </c>
      <c r="Z138" s="90"/>
      <c r="AA138" s="90" t="str">
        <f t="shared" si="26"/>
        <v>-</v>
      </c>
      <c r="AB138" s="90"/>
      <c r="AC138" s="91">
        <f t="shared" si="27"/>
        <v>0</v>
      </c>
      <c r="AD138" s="78"/>
      <c r="AE138" s="92">
        <f t="shared" si="28"/>
        <v>53.010000000000005</v>
      </c>
      <c r="AF138" s="92"/>
      <c r="AG138" s="90" t="str">
        <f t="shared" si="29"/>
        <v>-</v>
      </c>
      <c r="AH138" s="78"/>
      <c r="AI138" s="89">
        <f t="shared" si="30"/>
        <v>78.64000000000001</v>
      </c>
      <c r="AJ138" s="78"/>
      <c r="AK138" s="90" t="str">
        <f t="shared" si="31"/>
        <v>-</v>
      </c>
    </row>
    <row r="139" spans="1:37" ht="12.75">
      <c r="A139" s="78"/>
      <c r="B139" s="78"/>
      <c r="C139" s="14" t="s">
        <v>32</v>
      </c>
      <c r="D139" s="14"/>
      <c r="E139" s="15">
        <f>MODL97!B34</f>
        <v>14.37</v>
      </c>
      <c r="F139" s="15"/>
      <c r="G139" s="89">
        <f t="shared" si="16"/>
        <v>28.22</v>
      </c>
      <c r="H139" s="89"/>
      <c r="I139" s="90" t="str">
        <f t="shared" si="17"/>
        <v>-</v>
      </c>
      <c r="J139" s="90"/>
      <c r="K139" s="90" t="str">
        <f t="shared" si="18"/>
        <v>-</v>
      </c>
      <c r="L139" s="90"/>
      <c r="M139" s="91">
        <f t="shared" si="19"/>
        <v>0</v>
      </c>
      <c r="N139" s="78"/>
      <c r="O139" s="92">
        <f t="shared" si="20"/>
        <v>36.21</v>
      </c>
      <c r="P139" s="92"/>
      <c r="Q139" s="90" t="str">
        <f t="shared" si="21"/>
        <v>-</v>
      </c>
      <c r="R139" s="90"/>
      <c r="S139" s="90" t="str">
        <f t="shared" si="22"/>
        <v>-</v>
      </c>
      <c r="T139" s="90"/>
      <c r="U139" s="91">
        <f t="shared" si="23"/>
        <v>0</v>
      </c>
      <c r="V139" s="78"/>
      <c r="W139" s="92">
        <f t="shared" si="24"/>
        <v>55.169999999999995</v>
      </c>
      <c r="X139" s="92"/>
      <c r="Y139" s="90" t="str">
        <f t="shared" si="25"/>
        <v>-</v>
      </c>
      <c r="Z139" s="90"/>
      <c r="AA139" s="90" t="str">
        <f t="shared" si="26"/>
        <v>-</v>
      </c>
      <c r="AB139" s="90"/>
      <c r="AC139" s="91">
        <f t="shared" si="27"/>
        <v>0</v>
      </c>
      <c r="AD139" s="78"/>
      <c r="AE139" s="92">
        <f t="shared" si="28"/>
        <v>66.76</v>
      </c>
      <c r="AF139" s="92"/>
      <c r="AG139" s="90" t="str">
        <f t="shared" si="29"/>
        <v>-</v>
      </c>
      <c r="AH139" s="78"/>
      <c r="AI139" s="89">
        <f t="shared" si="30"/>
        <v>85.20000000000002</v>
      </c>
      <c r="AJ139" s="78"/>
      <c r="AK139" s="90" t="str">
        <f t="shared" si="31"/>
        <v>-</v>
      </c>
    </row>
    <row r="140" spans="1:37" ht="12.75">
      <c r="A140" s="78"/>
      <c r="B140" s="78"/>
      <c r="C140" s="14" t="s">
        <v>33</v>
      </c>
      <c r="D140" s="14"/>
      <c r="E140" s="15">
        <f>MODL97!B35</f>
        <v>0.3</v>
      </c>
      <c r="F140" s="15"/>
      <c r="G140" s="89">
        <f t="shared" si="16"/>
        <v>20.61</v>
      </c>
      <c r="H140" s="89"/>
      <c r="I140" s="90" t="str">
        <f t="shared" si="17"/>
        <v>-</v>
      </c>
      <c r="J140" s="90"/>
      <c r="K140" s="90" t="str">
        <f t="shared" si="18"/>
        <v>-</v>
      </c>
      <c r="L140" s="90"/>
      <c r="M140" s="91">
        <f t="shared" si="19"/>
        <v>0</v>
      </c>
      <c r="N140" s="78"/>
      <c r="O140" s="92">
        <f t="shared" si="20"/>
        <v>35.36</v>
      </c>
      <c r="P140" s="92"/>
      <c r="Q140" s="90" t="str">
        <f t="shared" si="21"/>
        <v>-</v>
      </c>
      <c r="R140" s="90"/>
      <c r="S140" s="90" t="str">
        <f t="shared" si="22"/>
        <v>-</v>
      </c>
      <c r="T140" s="90"/>
      <c r="U140" s="91">
        <f t="shared" si="23"/>
        <v>0</v>
      </c>
      <c r="V140" s="78"/>
      <c r="W140" s="92">
        <f t="shared" si="24"/>
        <v>55.43999999999999</v>
      </c>
      <c r="X140" s="92"/>
      <c r="Y140" s="90" t="str">
        <f t="shared" si="25"/>
        <v>-</v>
      </c>
      <c r="Z140" s="90"/>
      <c r="AA140" s="90" t="str">
        <f t="shared" si="26"/>
        <v>-</v>
      </c>
      <c r="AB140" s="90"/>
      <c r="AC140" s="91">
        <f t="shared" si="27"/>
        <v>0</v>
      </c>
      <c r="AD140" s="78"/>
      <c r="AE140" s="92">
        <f t="shared" si="28"/>
        <v>67.06</v>
      </c>
      <c r="AF140" s="92"/>
      <c r="AG140" s="90" t="str">
        <f t="shared" si="29"/>
        <v>-</v>
      </c>
      <c r="AH140" s="78"/>
      <c r="AI140" s="89">
        <f t="shared" si="30"/>
        <v>81.39</v>
      </c>
      <c r="AJ140" s="78"/>
      <c r="AK140" s="90" t="str">
        <f t="shared" si="31"/>
        <v>-</v>
      </c>
    </row>
    <row r="141" spans="1:37" ht="12.75">
      <c r="A141" s="78"/>
      <c r="B141" s="78"/>
      <c r="C141" s="14" t="s">
        <v>34</v>
      </c>
      <c r="D141" s="14"/>
      <c r="E141" s="15">
        <f>MODL97!B36</f>
        <v>2.9</v>
      </c>
      <c r="F141" s="15"/>
      <c r="G141" s="89">
        <f t="shared" si="16"/>
        <v>17.57</v>
      </c>
      <c r="H141" s="89"/>
      <c r="I141" s="90" t="str">
        <f t="shared" si="17"/>
        <v>-</v>
      </c>
      <c r="J141" s="90"/>
      <c r="K141" s="90" t="str">
        <f t="shared" si="18"/>
        <v>-</v>
      </c>
      <c r="L141" s="90"/>
      <c r="M141" s="91">
        <f t="shared" si="19"/>
        <v>0</v>
      </c>
      <c r="N141" s="78"/>
      <c r="O141" s="92">
        <f t="shared" si="20"/>
        <v>34.35</v>
      </c>
      <c r="P141" s="92"/>
      <c r="Q141" s="90" t="str">
        <f t="shared" si="21"/>
        <v>-</v>
      </c>
      <c r="R141" s="90"/>
      <c r="S141" s="90" t="str">
        <f t="shared" si="22"/>
        <v>-</v>
      </c>
      <c r="T141" s="90"/>
      <c r="U141" s="91">
        <f t="shared" si="23"/>
        <v>0</v>
      </c>
      <c r="V141" s="78"/>
      <c r="W141" s="92">
        <f t="shared" si="24"/>
        <v>50.129999999999995</v>
      </c>
      <c r="X141" s="92"/>
      <c r="Y141" s="90" t="str">
        <f t="shared" si="25"/>
        <v>-</v>
      </c>
      <c r="Z141" s="90"/>
      <c r="AA141" s="90" t="str">
        <f t="shared" si="26"/>
        <v>-</v>
      </c>
      <c r="AB141" s="90"/>
      <c r="AC141" s="91">
        <f t="shared" si="27"/>
        <v>0</v>
      </c>
      <c r="AD141" s="78"/>
      <c r="AE141" s="92">
        <f t="shared" si="28"/>
        <v>69.96000000000001</v>
      </c>
      <c r="AF141" s="92"/>
      <c r="AG141" s="90" t="str">
        <f t="shared" si="29"/>
        <v>-</v>
      </c>
      <c r="AH141" s="78"/>
      <c r="AI141" s="89">
        <f t="shared" si="30"/>
        <v>82.20000000000002</v>
      </c>
      <c r="AJ141" s="78"/>
      <c r="AK141" s="90" t="str">
        <f t="shared" si="31"/>
        <v>-</v>
      </c>
    </row>
    <row r="142" spans="1:37" ht="12.75">
      <c r="A142" s="78"/>
      <c r="B142" s="78"/>
      <c r="C142" s="14" t="s">
        <v>35</v>
      </c>
      <c r="D142" s="14"/>
      <c r="E142" s="15">
        <f>MODL97!B37</f>
        <v>1.29</v>
      </c>
      <c r="F142" s="15"/>
      <c r="G142" s="89">
        <f t="shared" si="16"/>
        <v>4.49</v>
      </c>
      <c r="H142" s="89"/>
      <c r="I142" s="90" t="str">
        <f t="shared" si="17"/>
        <v>-</v>
      </c>
      <c r="J142" s="90"/>
      <c r="K142" s="90" t="str">
        <f t="shared" si="18"/>
        <v>-</v>
      </c>
      <c r="L142" s="90"/>
      <c r="M142" s="91">
        <f t="shared" si="19"/>
        <v>0</v>
      </c>
      <c r="N142" s="78"/>
      <c r="O142" s="92">
        <f t="shared" si="20"/>
        <v>32.71</v>
      </c>
      <c r="P142" s="92"/>
      <c r="Q142" s="90" t="str">
        <f t="shared" si="21"/>
        <v>-</v>
      </c>
      <c r="R142" s="90"/>
      <c r="S142" s="90" t="str">
        <f t="shared" si="22"/>
        <v>-</v>
      </c>
      <c r="T142" s="90"/>
      <c r="U142" s="91">
        <f t="shared" si="23"/>
        <v>0</v>
      </c>
      <c r="V142" s="78"/>
      <c r="W142" s="92">
        <f t="shared" si="24"/>
        <v>47.63999999999999</v>
      </c>
      <c r="X142" s="92"/>
      <c r="Y142" s="90" t="str">
        <f t="shared" si="25"/>
        <v>-</v>
      </c>
      <c r="Z142" s="90"/>
      <c r="AA142" s="90" t="str">
        <f t="shared" si="26"/>
        <v>-</v>
      </c>
      <c r="AB142" s="90"/>
      <c r="AC142" s="91">
        <f t="shared" si="27"/>
        <v>0</v>
      </c>
      <c r="AD142" s="78"/>
      <c r="AE142" s="92">
        <f t="shared" si="28"/>
        <v>69.34000000000002</v>
      </c>
      <c r="AF142" s="92"/>
      <c r="AG142" s="90" t="str">
        <f t="shared" si="29"/>
        <v>-</v>
      </c>
      <c r="AH142" s="78"/>
      <c r="AI142" s="89">
        <f t="shared" si="30"/>
        <v>80.93000000000002</v>
      </c>
      <c r="AJ142" s="78"/>
      <c r="AK142" s="90" t="str">
        <f t="shared" si="31"/>
        <v>-</v>
      </c>
    </row>
    <row r="143" spans="1:37" ht="12.75">
      <c r="A143" s="78"/>
      <c r="B143" s="78"/>
      <c r="C143" s="14" t="s">
        <v>36</v>
      </c>
      <c r="D143" s="14"/>
      <c r="E143" s="15">
        <f>MODL97!B38</f>
        <v>5.67</v>
      </c>
      <c r="F143" s="15"/>
      <c r="G143" s="89">
        <f t="shared" si="16"/>
        <v>9.86</v>
      </c>
      <c r="H143" s="89"/>
      <c r="I143" s="90" t="str">
        <f t="shared" si="17"/>
        <v>-</v>
      </c>
      <c r="J143" s="90"/>
      <c r="K143" s="90" t="str">
        <f t="shared" si="18"/>
        <v>-</v>
      </c>
      <c r="L143" s="90"/>
      <c r="M143" s="91">
        <f t="shared" si="19"/>
        <v>0</v>
      </c>
      <c r="N143" s="78"/>
      <c r="O143" s="92">
        <f t="shared" si="20"/>
        <v>30.47</v>
      </c>
      <c r="P143" s="92"/>
      <c r="Q143" s="90" t="str">
        <f t="shared" si="21"/>
        <v>-</v>
      </c>
      <c r="R143" s="90"/>
      <c r="S143" s="90" t="str">
        <f t="shared" si="22"/>
        <v>-</v>
      </c>
      <c r="T143" s="90"/>
      <c r="U143" s="91">
        <f t="shared" si="23"/>
        <v>0</v>
      </c>
      <c r="V143" s="78"/>
      <c r="W143" s="92">
        <f t="shared" si="24"/>
        <v>52.57</v>
      </c>
      <c r="X143" s="92"/>
      <c r="Y143" s="90" t="str">
        <f t="shared" si="25"/>
        <v>-</v>
      </c>
      <c r="Z143" s="90"/>
      <c r="AA143" s="90" t="str">
        <f t="shared" si="26"/>
        <v>-</v>
      </c>
      <c r="AB143" s="90"/>
      <c r="AC143" s="91">
        <f t="shared" si="27"/>
        <v>0</v>
      </c>
      <c r="AD143" s="78"/>
      <c r="AE143" s="92">
        <f t="shared" si="28"/>
        <v>71.85000000000001</v>
      </c>
      <c r="AF143" s="92"/>
      <c r="AG143" s="90" t="str">
        <f t="shared" si="29"/>
        <v>-</v>
      </c>
      <c r="AH143" s="78"/>
      <c r="AI143" s="89">
        <f t="shared" si="30"/>
        <v>83.04000000000002</v>
      </c>
      <c r="AJ143" s="78"/>
      <c r="AK143" s="90" t="str">
        <f t="shared" si="31"/>
        <v>-</v>
      </c>
    </row>
    <row r="144" spans="1:37" ht="12.75">
      <c r="A144" s="78"/>
      <c r="B144" s="78"/>
      <c r="C144" s="14" t="s">
        <v>37</v>
      </c>
      <c r="D144" s="14"/>
      <c r="E144" s="15">
        <f>MODL97!B39</f>
        <v>2.25</v>
      </c>
      <c r="F144" s="15"/>
      <c r="G144" s="89">
        <f t="shared" si="16"/>
        <v>9.21</v>
      </c>
      <c r="H144" s="89"/>
      <c r="I144" s="90" t="str">
        <f t="shared" si="17"/>
        <v>-</v>
      </c>
      <c r="J144" s="90"/>
      <c r="K144" s="90" t="str">
        <f t="shared" si="18"/>
        <v>-</v>
      </c>
      <c r="L144" s="90"/>
      <c r="M144" s="91">
        <f t="shared" si="19"/>
        <v>0</v>
      </c>
      <c r="N144" s="78"/>
      <c r="O144" s="92">
        <f t="shared" si="20"/>
        <v>26.78</v>
      </c>
      <c r="P144" s="92"/>
      <c r="Q144" s="90" t="str">
        <f t="shared" si="21"/>
        <v>-</v>
      </c>
      <c r="R144" s="90"/>
      <c r="S144" s="90" t="str">
        <f t="shared" si="22"/>
        <v>-</v>
      </c>
      <c r="T144" s="90"/>
      <c r="U144" s="91">
        <f t="shared" si="23"/>
        <v>0</v>
      </c>
      <c r="V144" s="78"/>
      <c r="W144" s="92">
        <f t="shared" si="24"/>
        <v>51.65</v>
      </c>
      <c r="X144" s="92"/>
      <c r="Y144" s="90" t="str">
        <f t="shared" si="25"/>
        <v>-</v>
      </c>
      <c r="Z144" s="90"/>
      <c r="AA144" s="90" t="str">
        <f t="shared" si="26"/>
        <v>-</v>
      </c>
      <c r="AB144" s="90"/>
      <c r="AC144" s="91">
        <f t="shared" si="27"/>
        <v>0</v>
      </c>
      <c r="AD144" s="78"/>
      <c r="AE144" s="92">
        <f t="shared" si="28"/>
        <v>71.6</v>
      </c>
      <c r="AF144" s="92"/>
      <c r="AG144" s="90" t="str">
        <f t="shared" si="29"/>
        <v>-</v>
      </c>
      <c r="AH144" s="78"/>
      <c r="AI144" s="89">
        <f t="shared" si="30"/>
        <v>84.27000000000002</v>
      </c>
      <c r="AJ144" s="78"/>
      <c r="AK144" s="90" t="str">
        <f t="shared" si="31"/>
        <v>-</v>
      </c>
    </row>
    <row r="145" spans="1:37" ht="12.75">
      <c r="A145" s="78"/>
      <c r="B145" s="78"/>
      <c r="C145" s="14" t="s">
        <v>38</v>
      </c>
      <c r="D145" s="14"/>
      <c r="E145" s="15">
        <f>MODL97!B40</f>
        <v>4.53</v>
      </c>
      <c r="F145" s="15"/>
      <c r="G145" s="89">
        <f aca="true" t="shared" si="32" ref="G145:G208">SUM(E143:E145)</f>
        <v>12.45</v>
      </c>
      <c r="H145" s="89"/>
      <c r="I145" s="90" t="str">
        <f aca="true" t="shared" si="33" ref="I145:I208">IF(G145=MIN(G$16:G$253),G145,"-")</f>
        <v>-</v>
      </c>
      <c r="J145" s="90"/>
      <c r="K145" s="90" t="str">
        <f aca="true" t="shared" si="34" ref="K145:K208">IF(G145&lt;O$4*MIN(I$16:I$253),G145,"-")</f>
        <v>-</v>
      </c>
      <c r="L145" s="90"/>
      <c r="M145" s="91">
        <f aca="true" t="shared" si="35" ref="M145:M208">IF(G145&lt;O$4*I$4,1,0)</f>
        <v>0</v>
      </c>
      <c r="N145" s="78"/>
      <c r="O145" s="92">
        <f t="shared" si="20"/>
        <v>16.94</v>
      </c>
      <c r="P145" s="92"/>
      <c r="Q145" s="90" t="str">
        <f t="shared" si="21"/>
        <v>-</v>
      </c>
      <c r="R145" s="90"/>
      <c r="S145" s="90" t="str">
        <f t="shared" si="22"/>
        <v>-</v>
      </c>
      <c r="T145" s="90"/>
      <c r="U145" s="91">
        <f t="shared" si="23"/>
        <v>0</v>
      </c>
      <c r="V145" s="78"/>
      <c r="W145" s="92">
        <f t="shared" si="24"/>
        <v>53.15</v>
      </c>
      <c r="X145" s="92"/>
      <c r="Y145" s="90" t="str">
        <f t="shared" si="25"/>
        <v>-</v>
      </c>
      <c r="Z145" s="90"/>
      <c r="AA145" s="90" t="str">
        <f t="shared" si="26"/>
        <v>-</v>
      </c>
      <c r="AB145" s="90"/>
      <c r="AC145" s="91">
        <f t="shared" si="27"/>
        <v>0</v>
      </c>
      <c r="AD145" s="78"/>
      <c r="AE145" s="92">
        <f t="shared" si="28"/>
        <v>72.10999999999999</v>
      </c>
      <c r="AF145" s="92"/>
      <c r="AG145" s="90" t="str">
        <f t="shared" si="29"/>
        <v>-</v>
      </c>
      <c r="AH145" s="78"/>
      <c r="AI145" s="89">
        <f t="shared" si="30"/>
        <v>84.32000000000002</v>
      </c>
      <c r="AJ145" s="78"/>
      <c r="AK145" s="90" t="str">
        <f t="shared" si="31"/>
        <v>-</v>
      </c>
    </row>
    <row r="146" spans="1:37" ht="12.75">
      <c r="A146" s="80">
        <v>1998</v>
      </c>
      <c r="B146" s="80"/>
      <c r="C146" s="14" t="s">
        <v>28</v>
      </c>
      <c r="D146" s="14"/>
      <c r="E146" s="15">
        <f>MODL98!B29</f>
        <v>2.06</v>
      </c>
      <c r="F146" s="15"/>
      <c r="G146" s="89">
        <f t="shared" si="32"/>
        <v>8.84</v>
      </c>
      <c r="H146" s="89"/>
      <c r="I146" s="90" t="str">
        <f t="shared" si="33"/>
        <v>-</v>
      </c>
      <c r="J146" s="90"/>
      <c r="K146" s="90" t="str">
        <f t="shared" si="34"/>
        <v>-</v>
      </c>
      <c r="L146" s="90"/>
      <c r="M146" s="91">
        <f t="shared" si="35"/>
        <v>0</v>
      </c>
      <c r="N146" s="78"/>
      <c r="O146" s="92">
        <f t="shared" si="20"/>
        <v>18.7</v>
      </c>
      <c r="P146" s="92"/>
      <c r="Q146" s="90" t="str">
        <f t="shared" si="21"/>
        <v>-</v>
      </c>
      <c r="R146" s="90"/>
      <c r="S146" s="90" t="str">
        <f t="shared" si="22"/>
        <v>-</v>
      </c>
      <c r="T146" s="90"/>
      <c r="U146" s="91">
        <f t="shared" si="23"/>
        <v>0</v>
      </c>
      <c r="V146" s="78"/>
      <c r="W146" s="92">
        <f t="shared" si="24"/>
        <v>54.06</v>
      </c>
      <c r="X146" s="92"/>
      <c r="Y146" s="90" t="str">
        <f t="shared" si="25"/>
        <v>-</v>
      </c>
      <c r="Z146" s="90"/>
      <c r="AA146" s="90" t="str">
        <f t="shared" si="26"/>
        <v>-</v>
      </c>
      <c r="AB146" s="90"/>
      <c r="AC146" s="91">
        <f t="shared" si="27"/>
        <v>0</v>
      </c>
      <c r="AD146" s="78"/>
      <c r="AE146" s="92">
        <f t="shared" si="28"/>
        <v>74.13999999999999</v>
      </c>
      <c r="AF146" s="92"/>
      <c r="AG146" s="90" t="str">
        <f t="shared" si="29"/>
        <v>-</v>
      </c>
      <c r="AH146" s="78"/>
      <c r="AI146" s="89">
        <f t="shared" si="30"/>
        <v>85.76000000000002</v>
      </c>
      <c r="AJ146" s="78"/>
      <c r="AK146" s="90" t="str">
        <f t="shared" si="31"/>
        <v>-</v>
      </c>
    </row>
    <row r="147" spans="1:37" ht="12.75">
      <c r="A147" s="78"/>
      <c r="B147" s="78"/>
      <c r="C147" s="14" t="s">
        <v>29</v>
      </c>
      <c r="D147" s="14"/>
      <c r="E147" s="15">
        <f>MODL98!B30</f>
        <v>6.21</v>
      </c>
      <c r="F147" s="15"/>
      <c r="G147" s="89">
        <f t="shared" si="32"/>
        <v>12.8</v>
      </c>
      <c r="H147" s="89"/>
      <c r="I147" s="90" t="str">
        <f t="shared" si="33"/>
        <v>-</v>
      </c>
      <c r="J147" s="90"/>
      <c r="K147" s="90" t="str">
        <f t="shared" si="34"/>
        <v>-</v>
      </c>
      <c r="L147" s="90"/>
      <c r="M147" s="91">
        <f t="shared" si="35"/>
        <v>0</v>
      </c>
      <c r="N147" s="78"/>
      <c r="O147" s="92">
        <f t="shared" si="20"/>
        <v>22.01</v>
      </c>
      <c r="P147" s="92"/>
      <c r="Q147" s="90" t="str">
        <f t="shared" si="21"/>
        <v>-</v>
      </c>
      <c r="R147" s="90"/>
      <c r="S147" s="90" t="str">
        <f t="shared" si="22"/>
        <v>-</v>
      </c>
      <c r="T147" s="90"/>
      <c r="U147" s="91">
        <f t="shared" si="23"/>
        <v>0</v>
      </c>
      <c r="V147" s="78"/>
      <c r="W147" s="92">
        <f t="shared" si="24"/>
        <v>56.36000000000001</v>
      </c>
      <c r="X147" s="92"/>
      <c r="Y147" s="90" t="str">
        <f t="shared" si="25"/>
        <v>-</v>
      </c>
      <c r="Z147" s="90"/>
      <c r="AA147" s="90" t="str">
        <f t="shared" si="26"/>
        <v>-</v>
      </c>
      <c r="AB147" s="90"/>
      <c r="AC147" s="91">
        <f t="shared" si="27"/>
        <v>0</v>
      </c>
      <c r="AD147" s="78"/>
      <c r="AE147" s="92">
        <f t="shared" si="28"/>
        <v>72.13999999999999</v>
      </c>
      <c r="AF147" s="92"/>
      <c r="AG147" s="90" t="str">
        <f t="shared" si="29"/>
        <v>-</v>
      </c>
      <c r="AH147" s="78"/>
      <c r="AI147" s="89">
        <f t="shared" si="30"/>
        <v>91.97000000000001</v>
      </c>
      <c r="AJ147" s="78"/>
      <c r="AK147" s="90" t="str">
        <f t="shared" si="31"/>
        <v>-</v>
      </c>
    </row>
    <row r="148" spans="1:37" ht="12.75">
      <c r="A148" s="78"/>
      <c r="B148" s="78"/>
      <c r="C148" s="14" t="s">
        <v>30</v>
      </c>
      <c r="D148" s="14"/>
      <c r="E148" s="15">
        <f>MODL98!B31</f>
        <v>3.23</v>
      </c>
      <c r="F148" s="15"/>
      <c r="G148" s="89">
        <f t="shared" si="32"/>
        <v>11.5</v>
      </c>
      <c r="H148" s="89"/>
      <c r="I148" s="90" t="str">
        <f t="shared" si="33"/>
        <v>-</v>
      </c>
      <c r="J148" s="90"/>
      <c r="K148" s="90" t="str">
        <f t="shared" si="34"/>
        <v>-</v>
      </c>
      <c r="L148" s="90"/>
      <c r="M148" s="91">
        <f t="shared" si="35"/>
        <v>0</v>
      </c>
      <c r="N148" s="78"/>
      <c r="O148" s="92">
        <f aca="true" t="shared" si="36" ref="O148:O211">SUM(E143:E148)</f>
        <v>23.95</v>
      </c>
      <c r="P148" s="92"/>
      <c r="Q148" s="90" t="str">
        <f aca="true" t="shared" si="37" ref="Q148:Q211">IF(O148=MIN(O$19:O$253),O148,"-")</f>
        <v>-</v>
      </c>
      <c r="R148" s="90"/>
      <c r="S148" s="90" t="str">
        <f aca="true" t="shared" si="38" ref="S148:S211">IF(O148&lt;O$5*MIN(Q$19:Q$253),O148,"-")</f>
        <v>-</v>
      </c>
      <c r="T148" s="90"/>
      <c r="U148" s="91">
        <f aca="true" t="shared" si="39" ref="U148:U211">IF(O148&lt;O$5*I$5,1,0)</f>
        <v>0</v>
      </c>
      <c r="V148" s="78"/>
      <c r="W148" s="92">
        <f t="shared" si="24"/>
        <v>56.660000000000004</v>
      </c>
      <c r="X148" s="92"/>
      <c r="Y148" s="90" t="str">
        <f t="shared" si="25"/>
        <v>-</v>
      </c>
      <c r="Z148" s="90"/>
      <c r="AA148" s="90" t="str">
        <f t="shared" si="26"/>
        <v>-</v>
      </c>
      <c r="AB148" s="90"/>
      <c r="AC148" s="91">
        <f t="shared" si="27"/>
        <v>0</v>
      </c>
      <c r="AD148" s="78"/>
      <c r="AE148" s="92">
        <f t="shared" si="28"/>
        <v>71.59</v>
      </c>
      <c r="AF148" s="92"/>
      <c r="AG148" s="90" t="str">
        <f t="shared" si="29"/>
        <v>-</v>
      </c>
      <c r="AH148" s="78"/>
      <c r="AI148" s="89">
        <f t="shared" si="30"/>
        <v>95.20000000000002</v>
      </c>
      <c r="AJ148" s="78"/>
      <c r="AK148" s="90" t="str">
        <f t="shared" si="31"/>
        <v>-</v>
      </c>
    </row>
    <row r="149" spans="1:37" ht="12.75">
      <c r="A149" s="78"/>
      <c r="B149" s="78"/>
      <c r="C149" s="14" t="s">
        <v>31</v>
      </c>
      <c r="D149" s="14"/>
      <c r="E149" s="15">
        <f>MODL98!B32</f>
        <v>0.4</v>
      </c>
      <c r="F149" s="15"/>
      <c r="G149" s="89">
        <f t="shared" si="32"/>
        <v>9.84</v>
      </c>
      <c r="H149" s="89"/>
      <c r="I149" s="90" t="str">
        <f t="shared" si="33"/>
        <v>-</v>
      </c>
      <c r="J149" s="90"/>
      <c r="K149" s="90" t="str">
        <f t="shared" si="34"/>
        <v>-</v>
      </c>
      <c r="L149" s="90"/>
      <c r="M149" s="91">
        <f t="shared" si="35"/>
        <v>0</v>
      </c>
      <c r="N149" s="78"/>
      <c r="O149" s="92">
        <f t="shared" si="36"/>
        <v>18.68</v>
      </c>
      <c r="P149" s="92"/>
      <c r="Q149" s="90" t="str">
        <f t="shared" si="37"/>
        <v>-</v>
      </c>
      <c r="R149" s="90"/>
      <c r="S149" s="90" t="str">
        <f t="shared" si="38"/>
        <v>-</v>
      </c>
      <c r="T149" s="90"/>
      <c r="U149" s="91">
        <f t="shared" si="39"/>
        <v>0</v>
      </c>
      <c r="V149" s="78"/>
      <c r="W149" s="92">
        <f t="shared" si="24"/>
        <v>49.15</v>
      </c>
      <c r="X149" s="92"/>
      <c r="Y149" s="90" t="str">
        <f t="shared" si="25"/>
        <v>-</v>
      </c>
      <c r="Z149" s="90"/>
      <c r="AA149" s="90" t="str">
        <f t="shared" si="26"/>
        <v>-</v>
      </c>
      <c r="AB149" s="90"/>
      <c r="AC149" s="91">
        <f t="shared" si="27"/>
        <v>0</v>
      </c>
      <c r="AD149" s="78"/>
      <c r="AE149" s="92">
        <f t="shared" si="28"/>
        <v>71.25000000000001</v>
      </c>
      <c r="AF149" s="92"/>
      <c r="AG149" s="90" t="str">
        <f t="shared" si="29"/>
        <v>-</v>
      </c>
      <c r="AH149" s="78"/>
      <c r="AI149" s="89">
        <f t="shared" si="30"/>
        <v>93.69000000000003</v>
      </c>
      <c r="AJ149" s="78"/>
      <c r="AK149" s="90" t="str">
        <f t="shared" si="31"/>
        <v>-</v>
      </c>
    </row>
    <row r="150" spans="1:37" ht="12.75">
      <c r="A150" s="78"/>
      <c r="B150" s="78"/>
      <c r="C150" s="14" t="s">
        <v>2</v>
      </c>
      <c r="D150" s="14"/>
      <c r="E150" s="15">
        <f>MODL98!B33</f>
        <v>0.65</v>
      </c>
      <c r="F150" s="15"/>
      <c r="G150" s="89">
        <f t="shared" si="32"/>
        <v>4.28</v>
      </c>
      <c r="H150" s="89"/>
      <c r="I150" s="90" t="str">
        <f t="shared" si="33"/>
        <v>-</v>
      </c>
      <c r="J150" s="90"/>
      <c r="K150" s="90" t="str">
        <f t="shared" si="34"/>
        <v>-</v>
      </c>
      <c r="L150" s="90"/>
      <c r="M150" s="91">
        <f t="shared" si="35"/>
        <v>0</v>
      </c>
      <c r="N150" s="78"/>
      <c r="O150" s="92">
        <f t="shared" si="36"/>
        <v>17.08</v>
      </c>
      <c r="P150" s="92"/>
      <c r="Q150" s="90" t="str">
        <f t="shared" si="37"/>
        <v>-</v>
      </c>
      <c r="R150" s="90"/>
      <c r="S150" s="90" t="str">
        <f t="shared" si="38"/>
        <v>-</v>
      </c>
      <c r="T150" s="90"/>
      <c r="U150" s="91">
        <f t="shared" si="39"/>
        <v>0</v>
      </c>
      <c r="V150" s="78"/>
      <c r="W150" s="92">
        <f t="shared" si="24"/>
        <v>43.86</v>
      </c>
      <c r="X150" s="92"/>
      <c r="Y150" s="90" t="str">
        <f t="shared" si="25"/>
        <v>-</v>
      </c>
      <c r="Z150" s="90"/>
      <c r="AA150" s="90" t="str">
        <f t="shared" si="26"/>
        <v>-</v>
      </c>
      <c r="AB150" s="90"/>
      <c r="AC150" s="91">
        <f t="shared" si="27"/>
        <v>0</v>
      </c>
      <c r="AD150" s="78"/>
      <c r="AE150" s="92">
        <f t="shared" si="28"/>
        <v>68.73000000000002</v>
      </c>
      <c r="AF150" s="92"/>
      <c r="AG150" s="90" t="str">
        <f t="shared" si="29"/>
        <v>-</v>
      </c>
      <c r="AH150" s="78"/>
      <c r="AI150" s="89">
        <f t="shared" si="30"/>
        <v>91.18000000000002</v>
      </c>
      <c r="AJ150" s="78"/>
      <c r="AK150" s="90" t="str">
        <f t="shared" si="31"/>
        <v>-</v>
      </c>
    </row>
    <row r="151" spans="1:37" ht="12.75">
      <c r="A151" s="78"/>
      <c r="B151" s="78"/>
      <c r="C151" s="14" t="s">
        <v>32</v>
      </c>
      <c r="D151" s="14"/>
      <c r="E151" s="15">
        <f>MODL98!B34</f>
        <v>0.84</v>
      </c>
      <c r="F151" s="15"/>
      <c r="G151" s="89">
        <f t="shared" si="32"/>
        <v>1.8900000000000001</v>
      </c>
      <c r="H151" s="89"/>
      <c r="I151" s="90" t="str">
        <f t="shared" si="33"/>
        <v>-</v>
      </c>
      <c r="J151" s="90"/>
      <c r="K151" s="90" t="str">
        <f t="shared" si="34"/>
        <v>-</v>
      </c>
      <c r="L151" s="90"/>
      <c r="M151" s="91">
        <f t="shared" si="35"/>
        <v>0</v>
      </c>
      <c r="N151" s="78"/>
      <c r="O151" s="92">
        <f t="shared" si="36"/>
        <v>13.39</v>
      </c>
      <c r="P151" s="92"/>
      <c r="Q151" s="90" t="str">
        <f t="shared" si="37"/>
        <v>-</v>
      </c>
      <c r="R151" s="90"/>
      <c r="S151" s="90" t="str">
        <f t="shared" si="38"/>
        <v>-</v>
      </c>
      <c r="T151" s="90"/>
      <c r="U151" s="91">
        <f t="shared" si="39"/>
        <v>0</v>
      </c>
      <c r="V151" s="78"/>
      <c r="W151" s="92">
        <f t="shared" si="24"/>
        <v>30.33</v>
      </c>
      <c r="X151" s="92"/>
      <c r="Y151" s="90" t="str">
        <f t="shared" si="25"/>
        <v>-</v>
      </c>
      <c r="Z151" s="90"/>
      <c r="AA151" s="90" t="str">
        <f t="shared" si="26"/>
        <v>-</v>
      </c>
      <c r="AB151" s="90"/>
      <c r="AC151" s="91">
        <f t="shared" si="27"/>
        <v>0</v>
      </c>
      <c r="AD151" s="78"/>
      <c r="AE151" s="92">
        <f t="shared" si="28"/>
        <v>66.54000000000002</v>
      </c>
      <c r="AF151" s="92"/>
      <c r="AG151" s="90" t="str">
        <f t="shared" si="29"/>
        <v>-</v>
      </c>
      <c r="AH151" s="78"/>
      <c r="AI151" s="89">
        <f t="shared" si="30"/>
        <v>89.52000000000001</v>
      </c>
      <c r="AJ151" s="78"/>
      <c r="AK151" s="90" t="str">
        <f t="shared" si="31"/>
        <v>-</v>
      </c>
    </row>
    <row r="152" spans="1:37" ht="12.75">
      <c r="A152" s="78"/>
      <c r="B152" s="78"/>
      <c r="C152" s="14" t="s">
        <v>33</v>
      </c>
      <c r="D152" s="14"/>
      <c r="E152" s="15">
        <f>MODL98!B35</f>
        <v>4.25</v>
      </c>
      <c r="F152" s="15"/>
      <c r="G152" s="89">
        <f t="shared" si="32"/>
        <v>5.74</v>
      </c>
      <c r="H152" s="89"/>
      <c r="I152" s="90" t="str">
        <f t="shared" si="33"/>
        <v>-</v>
      </c>
      <c r="J152" s="90"/>
      <c r="K152" s="90" t="str">
        <f t="shared" si="34"/>
        <v>-</v>
      </c>
      <c r="L152" s="90"/>
      <c r="M152" s="91">
        <f t="shared" si="35"/>
        <v>0</v>
      </c>
      <c r="N152" s="78"/>
      <c r="O152" s="92">
        <f t="shared" si="36"/>
        <v>15.58</v>
      </c>
      <c r="P152" s="92"/>
      <c r="Q152" s="90" t="str">
        <f t="shared" si="37"/>
        <v>-</v>
      </c>
      <c r="R152" s="90"/>
      <c r="S152" s="90" t="str">
        <f t="shared" si="38"/>
        <v>-</v>
      </c>
      <c r="T152" s="90"/>
      <c r="U152" s="91">
        <f t="shared" si="39"/>
        <v>0</v>
      </c>
      <c r="V152" s="78"/>
      <c r="W152" s="92">
        <f t="shared" si="24"/>
        <v>34.28</v>
      </c>
      <c r="X152" s="92"/>
      <c r="Y152" s="90" t="str">
        <f t="shared" si="25"/>
        <v>-</v>
      </c>
      <c r="Z152" s="90"/>
      <c r="AA152" s="90" t="str">
        <f t="shared" si="26"/>
        <v>-</v>
      </c>
      <c r="AB152" s="90"/>
      <c r="AC152" s="91">
        <f t="shared" si="27"/>
        <v>0</v>
      </c>
      <c r="AD152" s="78"/>
      <c r="AE152" s="92">
        <f t="shared" si="28"/>
        <v>69.64</v>
      </c>
      <c r="AF152" s="92"/>
      <c r="AG152" s="90" t="str">
        <f t="shared" si="29"/>
        <v>-</v>
      </c>
      <c r="AH152" s="78"/>
      <c r="AI152" s="89">
        <f t="shared" si="30"/>
        <v>89.75</v>
      </c>
      <c r="AJ152" s="78"/>
      <c r="AK152" s="90" t="str">
        <f t="shared" si="31"/>
        <v>-</v>
      </c>
    </row>
    <row r="153" spans="1:37" ht="12.75">
      <c r="A153" s="78"/>
      <c r="B153" s="78"/>
      <c r="C153" s="14" t="s">
        <v>34</v>
      </c>
      <c r="D153" s="14"/>
      <c r="E153" s="15">
        <f>MODL98!B36</f>
        <v>6.63</v>
      </c>
      <c r="F153" s="15"/>
      <c r="G153" s="89">
        <f t="shared" si="32"/>
        <v>11.719999999999999</v>
      </c>
      <c r="H153" s="89"/>
      <c r="I153" s="90" t="str">
        <f t="shared" si="33"/>
        <v>-</v>
      </c>
      <c r="J153" s="90"/>
      <c r="K153" s="90" t="str">
        <f t="shared" si="34"/>
        <v>-</v>
      </c>
      <c r="L153" s="90"/>
      <c r="M153" s="91">
        <f t="shared" si="35"/>
        <v>0</v>
      </c>
      <c r="N153" s="78"/>
      <c r="O153" s="92">
        <f t="shared" si="36"/>
        <v>16</v>
      </c>
      <c r="P153" s="92"/>
      <c r="Q153" s="90" t="str">
        <f t="shared" si="37"/>
        <v>-</v>
      </c>
      <c r="R153" s="90"/>
      <c r="S153" s="90" t="str">
        <f t="shared" si="38"/>
        <v>-</v>
      </c>
      <c r="T153" s="90"/>
      <c r="U153" s="91">
        <f t="shared" si="39"/>
        <v>0</v>
      </c>
      <c r="V153" s="78"/>
      <c r="W153" s="92">
        <f t="shared" si="24"/>
        <v>38.01</v>
      </c>
      <c r="X153" s="92"/>
      <c r="Y153" s="90" t="str">
        <f t="shared" si="25"/>
        <v>-</v>
      </c>
      <c r="Z153" s="90"/>
      <c r="AA153" s="90" t="str">
        <f t="shared" si="26"/>
        <v>-</v>
      </c>
      <c r="AB153" s="90"/>
      <c r="AC153" s="91">
        <f t="shared" si="27"/>
        <v>0</v>
      </c>
      <c r="AD153" s="78"/>
      <c r="AE153" s="92">
        <f t="shared" si="28"/>
        <v>72.36</v>
      </c>
      <c r="AF153" s="92"/>
      <c r="AG153" s="90" t="str">
        <f t="shared" si="29"/>
        <v>-</v>
      </c>
      <c r="AH153" s="78"/>
      <c r="AI153" s="89">
        <f t="shared" si="30"/>
        <v>96.35</v>
      </c>
      <c r="AJ153" s="78"/>
      <c r="AK153" s="90" t="str">
        <f t="shared" si="31"/>
        <v>-</v>
      </c>
    </row>
    <row r="154" spans="1:37" ht="12.75">
      <c r="A154" s="78"/>
      <c r="B154" s="78"/>
      <c r="C154" s="14" t="s">
        <v>35</v>
      </c>
      <c r="D154" s="14"/>
      <c r="E154" s="15">
        <f>MODL98!B37</f>
        <v>4.82</v>
      </c>
      <c r="F154" s="15"/>
      <c r="G154" s="89">
        <f t="shared" si="32"/>
        <v>15.7</v>
      </c>
      <c r="H154" s="89"/>
      <c r="I154" s="90" t="str">
        <f t="shared" si="33"/>
        <v>-</v>
      </c>
      <c r="J154" s="90"/>
      <c r="K154" s="90" t="str">
        <f t="shared" si="34"/>
        <v>-</v>
      </c>
      <c r="L154" s="90"/>
      <c r="M154" s="91">
        <f t="shared" si="35"/>
        <v>0</v>
      </c>
      <c r="N154" s="78"/>
      <c r="O154" s="92">
        <f t="shared" si="36"/>
        <v>17.59</v>
      </c>
      <c r="P154" s="92"/>
      <c r="Q154" s="90" t="str">
        <f t="shared" si="37"/>
        <v>-</v>
      </c>
      <c r="R154" s="90"/>
      <c r="S154" s="90" t="str">
        <f t="shared" si="38"/>
        <v>-</v>
      </c>
      <c r="T154" s="90"/>
      <c r="U154" s="91">
        <f t="shared" si="39"/>
        <v>0</v>
      </c>
      <c r="V154" s="78"/>
      <c r="W154" s="92">
        <f aca="true" t="shared" si="40" ref="W154:W217">SUM(E143:E154)</f>
        <v>41.54</v>
      </c>
      <c r="X154" s="92"/>
      <c r="Y154" s="90" t="str">
        <f aca="true" t="shared" si="41" ref="Y154:Y217">IF(W154=MIN(W$25:W$253),W154,"-")</f>
        <v>-</v>
      </c>
      <c r="Z154" s="90"/>
      <c r="AA154" s="90" t="str">
        <f aca="true" t="shared" si="42" ref="AA154:AA217">IF(W154&lt;O$6*MIN(W$25:W$253),W154,"-")</f>
        <v>-</v>
      </c>
      <c r="AB154" s="90"/>
      <c r="AC154" s="91">
        <f aca="true" t="shared" si="43" ref="AC154:AC217">IF(W154&lt;O$6*I$6,1,0)</f>
        <v>0</v>
      </c>
      <c r="AD154" s="78"/>
      <c r="AE154" s="92">
        <f t="shared" si="28"/>
        <v>74.25</v>
      </c>
      <c r="AF154" s="92"/>
      <c r="AG154" s="90" t="str">
        <f t="shared" si="29"/>
        <v>-</v>
      </c>
      <c r="AH154" s="78"/>
      <c r="AI154" s="89">
        <f t="shared" si="30"/>
        <v>92.96000000000001</v>
      </c>
      <c r="AJ154" s="78"/>
      <c r="AK154" s="90" t="str">
        <f t="shared" si="31"/>
        <v>-</v>
      </c>
    </row>
    <row r="155" spans="1:37" ht="12.75">
      <c r="A155" s="78"/>
      <c r="B155" s="78"/>
      <c r="C155" s="14" t="s">
        <v>36</v>
      </c>
      <c r="D155" s="14"/>
      <c r="E155" s="15">
        <f>MODL98!B38</f>
        <v>16.43</v>
      </c>
      <c r="F155" s="15"/>
      <c r="G155" s="89">
        <f t="shared" si="32"/>
        <v>27.88</v>
      </c>
      <c r="H155" s="89"/>
      <c r="I155" s="90" t="str">
        <f t="shared" si="33"/>
        <v>-</v>
      </c>
      <c r="J155" s="90"/>
      <c r="K155" s="90" t="str">
        <f t="shared" si="34"/>
        <v>-</v>
      </c>
      <c r="L155" s="90"/>
      <c r="M155" s="91">
        <f t="shared" si="35"/>
        <v>0</v>
      </c>
      <c r="N155" s="78"/>
      <c r="O155" s="92">
        <f t="shared" si="36"/>
        <v>33.620000000000005</v>
      </c>
      <c r="P155" s="92"/>
      <c r="Q155" s="90" t="str">
        <f t="shared" si="37"/>
        <v>-</v>
      </c>
      <c r="R155" s="90"/>
      <c r="S155" s="90" t="str">
        <f t="shared" si="38"/>
        <v>-</v>
      </c>
      <c r="T155" s="90"/>
      <c r="U155" s="91">
        <f t="shared" si="39"/>
        <v>0</v>
      </c>
      <c r="V155" s="78"/>
      <c r="W155" s="92">
        <f t="shared" si="40"/>
        <v>52.3</v>
      </c>
      <c r="X155" s="92"/>
      <c r="Y155" s="90" t="str">
        <f t="shared" si="41"/>
        <v>-</v>
      </c>
      <c r="Z155" s="90"/>
      <c r="AA155" s="90" t="str">
        <f t="shared" si="42"/>
        <v>-</v>
      </c>
      <c r="AB155" s="90"/>
      <c r="AC155" s="91">
        <f t="shared" si="43"/>
        <v>0</v>
      </c>
      <c r="AD155" s="78"/>
      <c r="AE155" s="92">
        <f t="shared" si="28"/>
        <v>82.77000000000001</v>
      </c>
      <c r="AF155" s="92"/>
      <c r="AG155" s="90" t="str">
        <f t="shared" si="29"/>
        <v>-</v>
      </c>
      <c r="AH155" s="78"/>
      <c r="AI155" s="89">
        <f t="shared" si="30"/>
        <v>105.61000000000001</v>
      </c>
      <c r="AJ155" s="78"/>
      <c r="AK155" s="90" t="str">
        <f t="shared" si="31"/>
        <v>-</v>
      </c>
    </row>
    <row r="156" spans="1:37" ht="12.75">
      <c r="A156" s="78"/>
      <c r="B156" s="78"/>
      <c r="C156" s="14" t="s">
        <v>37</v>
      </c>
      <c r="D156" s="14"/>
      <c r="E156" s="15">
        <f>MODL98!B39</f>
        <v>5.81</v>
      </c>
      <c r="F156" s="15"/>
      <c r="G156" s="89">
        <f t="shared" si="32"/>
        <v>27.06</v>
      </c>
      <c r="H156" s="89"/>
      <c r="I156" s="90" t="str">
        <f t="shared" si="33"/>
        <v>-</v>
      </c>
      <c r="J156" s="90"/>
      <c r="K156" s="90" t="str">
        <f t="shared" si="34"/>
        <v>-</v>
      </c>
      <c r="L156" s="90"/>
      <c r="M156" s="91">
        <f t="shared" si="35"/>
        <v>0</v>
      </c>
      <c r="N156" s="78"/>
      <c r="O156" s="92">
        <f t="shared" si="36"/>
        <v>38.78</v>
      </c>
      <c r="P156" s="92"/>
      <c r="Q156" s="90" t="str">
        <f t="shared" si="37"/>
        <v>-</v>
      </c>
      <c r="R156" s="90"/>
      <c r="S156" s="90" t="str">
        <f t="shared" si="38"/>
        <v>-</v>
      </c>
      <c r="T156" s="90"/>
      <c r="U156" s="91">
        <f t="shared" si="39"/>
        <v>0</v>
      </c>
      <c r="V156" s="78"/>
      <c r="W156" s="92">
        <f t="shared" si="40"/>
        <v>55.86</v>
      </c>
      <c r="X156" s="92"/>
      <c r="Y156" s="90" t="str">
        <f t="shared" si="41"/>
        <v>-</v>
      </c>
      <c r="Z156" s="90"/>
      <c r="AA156" s="90" t="str">
        <f t="shared" si="42"/>
        <v>-</v>
      </c>
      <c r="AB156" s="90"/>
      <c r="AC156" s="91">
        <f t="shared" si="43"/>
        <v>0</v>
      </c>
      <c r="AD156" s="78"/>
      <c r="AE156" s="92">
        <f t="shared" si="28"/>
        <v>82.64000000000001</v>
      </c>
      <c r="AF156" s="92"/>
      <c r="AG156" s="90" t="str">
        <f t="shared" si="29"/>
        <v>-</v>
      </c>
      <c r="AH156" s="78"/>
      <c r="AI156" s="89">
        <f t="shared" si="30"/>
        <v>110.68000000000004</v>
      </c>
      <c r="AJ156" s="78"/>
      <c r="AK156" s="90" t="str">
        <f t="shared" si="31"/>
        <v>-</v>
      </c>
    </row>
    <row r="157" spans="1:37" ht="12.75">
      <c r="A157" s="78"/>
      <c r="B157" s="78"/>
      <c r="C157" s="14" t="s">
        <v>38</v>
      </c>
      <c r="D157" s="14"/>
      <c r="E157" s="15">
        <f>MODL98!B40</f>
        <v>0.95</v>
      </c>
      <c r="F157" s="15"/>
      <c r="G157" s="89">
        <f t="shared" si="32"/>
        <v>23.189999999999998</v>
      </c>
      <c r="H157" s="89"/>
      <c r="I157" s="90" t="str">
        <f t="shared" si="33"/>
        <v>-</v>
      </c>
      <c r="J157" s="90"/>
      <c r="K157" s="90" t="str">
        <f t="shared" si="34"/>
        <v>-</v>
      </c>
      <c r="L157" s="90"/>
      <c r="M157" s="91">
        <f t="shared" si="35"/>
        <v>0</v>
      </c>
      <c r="N157" s="78"/>
      <c r="O157" s="92">
        <f t="shared" si="36"/>
        <v>38.89</v>
      </c>
      <c r="P157" s="92"/>
      <c r="Q157" s="90" t="str">
        <f t="shared" si="37"/>
        <v>-</v>
      </c>
      <c r="R157" s="90"/>
      <c r="S157" s="90" t="str">
        <f t="shared" si="38"/>
        <v>-</v>
      </c>
      <c r="T157" s="90"/>
      <c r="U157" s="91">
        <f t="shared" si="39"/>
        <v>0</v>
      </c>
      <c r="V157" s="78"/>
      <c r="W157" s="92">
        <f t="shared" si="40"/>
        <v>52.28</v>
      </c>
      <c r="X157" s="92"/>
      <c r="Y157" s="90" t="str">
        <f t="shared" si="41"/>
        <v>-</v>
      </c>
      <c r="Z157" s="90"/>
      <c r="AA157" s="90" t="str">
        <f t="shared" si="42"/>
        <v>-</v>
      </c>
      <c r="AB157" s="90"/>
      <c r="AC157" s="91">
        <f t="shared" si="43"/>
        <v>0</v>
      </c>
      <c r="AD157" s="78"/>
      <c r="AE157" s="92">
        <f t="shared" si="28"/>
        <v>69.22</v>
      </c>
      <c r="AF157" s="92"/>
      <c r="AG157" s="90" t="str">
        <f t="shared" si="29"/>
        <v>-</v>
      </c>
      <c r="AH157" s="78"/>
      <c r="AI157" s="89">
        <f t="shared" si="30"/>
        <v>108.46000000000002</v>
      </c>
      <c r="AJ157" s="78"/>
      <c r="AK157" s="90" t="str">
        <f t="shared" si="31"/>
        <v>-</v>
      </c>
    </row>
    <row r="158" spans="1:37" ht="12.75">
      <c r="A158" s="80">
        <v>1999</v>
      </c>
      <c r="B158" s="80"/>
      <c r="C158" s="14" t="s">
        <v>28</v>
      </c>
      <c r="D158" s="14"/>
      <c r="E158" s="15">
        <f>MODL99!B29</f>
        <v>0.39</v>
      </c>
      <c r="F158" s="15"/>
      <c r="G158" s="89">
        <f t="shared" si="32"/>
        <v>7.1499999999999995</v>
      </c>
      <c r="H158" s="89"/>
      <c r="I158" s="90" t="str">
        <f t="shared" si="33"/>
        <v>-</v>
      </c>
      <c r="J158" s="90"/>
      <c r="K158" s="90" t="str">
        <f t="shared" si="34"/>
        <v>-</v>
      </c>
      <c r="L158" s="90"/>
      <c r="M158" s="91">
        <f t="shared" si="35"/>
        <v>0</v>
      </c>
      <c r="N158" s="78"/>
      <c r="O158" s="92">
        <f t="shared" si="36"/>
        <v>35.03</v>
      </c>
      <c r="P158" s="92"/>
      <c r="Q158" s="90" t="str">
        <f t="shared" si="37"/>
        <v>-</v>
      </c>
      <c r="R158" s="90"/>
      <c r="S158" s="90" t="str">
        <f t="shared" si="38"/>
        <v>-</v>
      </c>
      <c r="T158" s="90"/>
      <c r="U158" s="91">
        <f t="shared" si="39"/>
        <v>0</v>
      </c>
      <c r="V158" s="78"/>
      <c r="W158" s="92">
        <f t="shared" si="40"/>
        <v>50.61000000000001</v>
      </c>
      <c r="X158" s="92"/>
      <c r="Y158" s="90" t="str">
        <f t="shared" si="41"/>
        <v>-</v>
      </c>
      <c r="Z158" s="90"/>
      <c r="AA158" s="90" t="str">
        <f t="shared" si="42"/>
        <v>-</v>
      </c>
      <c r="AB158" s="90"/>
      <c r="AC158" s="91">
        <f t="shared" si="43"/>
        <v>0</v>
      </c>
      <c r="AD158" s="78"/>
      <c r="AE158" s="92">
        <f t="shared" si="28"/>
        <v>69.31</v>
      </c>
      <c r="AF158" s="92"/>
      <c r="AG158" s="90" t="str">
        <f t="shared" si="29"/>
        <v>-</v>
      </c>
      <c r="AH158" s="78"/>
      <c r="AI158" s="89">
        <f t="shared" si="30"/>
        <v>105.82000000000002</v>
      </c>
      <c r="AJ158" s="78"/>
      <c r="AK158" s="90" t="str">
        <f t="shared" si="31"/>
        <v>-</v>
      </c>
    </row>
    <row r="159" spans="1:37" ht="12.75">
      <c r="A159" s="78"/>
      <c r="B159" s="78"/>
      <c r="C159" s="14" t="s">
        <v>29</v>
      </c>
      <c r="D159" s="14"/>
      <c r="E159" s="15">
        <f>MODL99!B30</f>
        <v>0</v>
      </c>
      <c r="F159" s="15"/>
      <c r="G159" s="89">
        <f t="shared" si="32"/>
        <v>1.3399999999999999</v>
      </c>
      <c r="H159" s="89"/>
      <c r="I159" s="90" t="str">
        <f t="shared" si="33"/>
        <v>-</v>
      </c>
      <c r="J159" s="90"/>
      <c r="K159" s="90" t="str">
        <f t="shared" si="34"/>
        <v>-</v>
      </c>
      <c r="L159" s="90"/>
      <c r="M159" s="91">
        <f t="shared" si="35"/>
        <v>0</v>
      </c>
      <c r="N159" s="78"/>
      <c r="O159" s="92">
        <f t="shared" si="36"/>
        <v>28.4</v>
      </c>
      <c r="P159" s="92"/>
      <c r="Q159" s="90" t="str">
        <f t="shared" si="37"/>
        <v>-</v>
      </c>
      <c r="R159" s="90"/>
      <c r="S159" s="90" t="str">
        <f t="shared" si="38"/>
        <v>-</v>
      </c>
      <c r="T159" s="90"/>
      <c r="U159" s="91">
        <f t="shared" si="39"/>
        <v>0</v>
      </c>
      <c r="V159" s="78"/>
      <c r="W159" s="92">
        <f t="shared" si="40"/>
        <v>44.400000000000006</v>
      </c>
      <c r="X159" s="92"/>
      <c r="Y159" s="90" t="str">
        <f t="shared" si="41"/>
        <v>-</v>
      </c>
      <c r="Z159" s="90"/>
      <c r="AA159" s="90" t="str">
        <f t="shared" si="42"/>
        <v>-</v>
      </c>
      <c r="AB159" s="90"/>
      <c r="AC159" s="91">
        <f t="shared" si="43"/>
        <v>0</v>
      </c>
      <c r="AD159" s="78"/>
      <c r="AE159" s="92">
        <f t="shared" si="28"/>
        <v>66.41</v>
      </c>
      <c r="AF159" s="92"/>
      <c r="AG159" s="90" t="str">
        <f t="shared" si="29"/>
        <v>-</v>
      </c>
      <c r="AH159" s="78"/>
      <c r="AI159" s="89">
        <f t="shared" si="30"/>
        <v>104.67000000000002</v>
      </c>
      <c r="AJ159" s="78"/>
      <c r="AK159" s="90" t="str">
        <f t="shared" si="31"/>
        <v>-</v>
      </c>
    </row>
    <row r="160" spans="1:37" ht="12.75">
      <c r="A160" s="78"/>
      <c r="B160" s="78"/>
      <c r="C160" s="14" t="s">
        <v>30</v>
      </c>
      <c r="D160" s="14"/>
      <c r="E160" s="15">
        <f>MODL99!B31</f>
        <v>3.63</v>
      </c>
      <c r="F160" s="15"/>
      <c r="G160" s="89">
        <f t="shared" si="32"/>
        <v>4.02</v>
      </c>
      <c r="H160" s="89"/>
      <c r="I160" s="90" t="str">
        <f t="shared" si="33"/>
        <v>-</v>
      </c>
      <c r="J160" s="90"/>
      <c r="K160" s="90" t="str">
        <f t="shared" si="34"/>
        <v>-</v>
      </c>
      <c r="L160" s="90"/>
      <c r="M160" s="91">
        <f t="shared" si="35"/>
        <v>0</v>
      </c>
      <c r="N160" s="78"/>
      <c r="O160" s="92">
        <f t="shared" si="36"/>
        <v>27.209999999999997</v>
      </c>
      <c r="P160" s="92"/>
      <c r="Q160" s="90" t="str">
        <f t="shared" si="37"/>
        <v>-</v>
      </c>
      <c r="R160" s="90"/>
      <c r="S160" s="90" t="str">
        <f t="shared" si="38"/>
        <v>-</v>
      </c>
      <c r="T160" s="90"/>
      <c r="U160" s="91">
        <f t="shared" si="39"/>
        <v>0</v>
      </c>
      <c r="V160" s="78"/>
      <c r="W160" s="92">
        <f t="shared" si="40"/>
        <v>44.800000000000004</v>
      </c>
      <c r="X160" s="92"/>
      <c r="Y160" s="90" t="str">
        <f t="shared" si="41"/>
        <v>-</v>
      </c>
      <c r="Z160" s="90"/>
      <c r="AA160" s="90" t="str">
        <f t="shared" si="42"/>
        <v>-</v>
      </c>
      <c r="AB160" s="90"/>
      <c r="AC160" s="91">
        <f t="shared" si="43"/>
        <v>0</v>
      </c>
      <c r="AD160" s="78"/>
      <c r="AE160" s="92">
        <f aca="true" t="shared" si="44" ref="AE160:AE223">SUM(E143:E160)</f>
        <v>68.75</v>
      </c>
      <c r="AF160" s="92"/>
      <c r="AG160" s="90" t="str">
        <f aca="true" t="shared" si="45" ref="AG160:AG223">IF(AE160=MIN(AE$31:AE$253),AE160,"-")</f>
        <v>-</v>
      </c>
      <c r="AH160" s="78"/>
      <c r="AI160" s="89">
        <f t="shared" si="30"/>
        <v>104.39000000000001</v>
      </c>
      <c r="AJ160" s="78"/>
      <c r="AK160" s="90" t="str">
        <f t="shared" si="31"/>
        <v>-</v>
      </c>
    </row>
    <row r="161" spans="1:37" ht="12.75">
      <c r="A161" s="78"/>
      <c r="B161" s="78"/>
      <c r="C161" s="14" t="s">
        <v>31</v>
      </c>
      <c r="D161" s="14"/>
      <c r="E161" s="15">
        <f>MODL99!B32</f>
        <v>1.05</v>
      </c>
      <c r="F161" s="15"/>
      <c r="G161" s="89">
        <f t="shared" si="32"/>
        <v>4.68</v>
      </c>
      <c r="H161" s="89"/>
      <c r="I161" s="90" t="str">
        <f t="shared" si="33"/>
        <v>-</v>
      </c>
      <c r="J161" s="90"/>
      <c r="K161" s="90" t="str">
        <f t="shared" si="34"/>
        <v>-</v>
      </c>
      <c r="L161" s="90"/>
      <c r="M161" s="91">
        <f t="shared" si="35"/>
        <v>0</v>
      </c>
      <c r="N161" s="78"/>
      <c r="O161" s="92">
        <f t="shared" si="36"/>
        <v>11.83</v>
      </c>
      <c r="P161" s="92"/>
      <c r="Q161" s="90" t="str">
        <f t="shared" si="37"/>
        <v>-</v>
      </c>
      <c r="R161" s="90"/>
      <c r="S161" s="90" t="str">
        <f t="shared" si="38"/>
        <v>-</v>
      </c>
      <c r="T161" s="90"/>
      <c r="U161" s="91">
        <f t="shared" si="39"/>
        <v>0</v>
      </c>
      <c r="V161" s="78"/>
      <c r="W161" s="92">
        <f t="shared" si="40"/>
        <v>45.45000000000001</v>
      </c>
      <c r="X161" s="92"/>
      <c r="Y161" s="90" t="str">
        <f t="shared" si="41"/>
        <v>-</v>
      </c>
      <c r="Z161" s="90"/>
      <c r="AA161" s="90" t="str">
        <f t="shared" si="42"/>
        <v>-</v>
      </c>
      <c r="AB161" s="90"/>
      <c r="AC161" s="91">
        <f t="shared" si="43"/>
        <v>0</v>
      </c>
      <c r="AD161" s="78"/>
      <c r="AE161" s="92">
        <f t="shared" si="44"/>
        <v>64.13000000000001</v>
      </c>
      <c r="AF161" s="92"/>
      <c r="AG161" s="90" t="str">
        <f t="shared" si="45"/>
        <v>-</v>
      </c>
      <c r="AH161" s="78"/>
      <c r="AI161" s="89">
        <f t="shared" si="30"/>
        <v>102.51</v>
      </c>
      <c r="AJ161" s="78"/>
      <c r="AK161" s="90" t="str">
        <f t="shared" si="31"/>
        <v>-</v>
      </c>
    </row>
    <row r="162" spans="1:37" ht="12.75">
      <c r="A162" s="78"/>
      <c r="B162" s="78"/>
      <c r="C162" s="14" t="s">
        <v>2</v>
      </c>
      <c r="D162" s="14"/>
      <c r="E162" s="15">
        <f>MODL99!B33</f>
        <v>3.04</v>
      </c>
      <c r="F162" s="15"/>
      <c r="G162" s="89">
        <f t="shared" si="32"/>
        <v>7.72</v>
      </c>
      <c r="H162" s="89"/>
      <c r="I162" s="90" t="str">
        <f t="shared" si="33"/>
        <v>-</v>
      </c>
      <c r="J162" s="90"/>
      <c r="K162" s="90" t="str">
        <f t="shared" si="34"/>
        <v>-</v>
      </c>
      <c r="L162" s="90"/>
      <c r="M162" s="91">
        <f t="shared" si="35"/>
        <v>0</v>
      </c>
      <c r="N162" s="78"/>
      <c r="O162" s="92">
        <f t="shared" si="36"/>
        <v>9.059999999999999</v>
      </c>
      <c r="P162" s="92"/>
      <c r="Q162" s="90" t="str">
        <f t="shared" si="37"/>
        <v>-</v>
      </c>
      <c r="R162" s="90"/>
      <c r="S162" s="90" t="str">
        <f t="shared" si="38"/>
        <v>-</v>
      </c>
      <c r="T162" s="90"/>
      <c r="U162" s="91">
        <f t="shared" si="39"/>
        <v>0</v>
      </c>
      <c r="V162" s="78"/>
      <c r="W162" s="92">
        <f t="shared" si="40"/>
        <v>47.84</v>
      </c>
      <c r="X162" s="92"/>
      <c r="Y162" s="90" t="str">
        <f t="shared" si="41"/>
        <v>-</v>
      </c>
      <c r="Z162" s="90"/>
      <c r="AA162" s="90" t="str">
        <f t="shared" si="42"/>
        <v>-</v>
      </c>
      <c r="AB162" s="90"/>
      <c r="AC162" s="91">
        <f t="shared" si="43"/>
        <v>0</v>
      </c>
      <c r="AD162" s="78"/>
      <c r="AE162" s="92">
        <f t="shared" si="44"/>
        <v>64.92</v>
      </c>
      <c r="AF162" s="92"/>
      <c r="AG162" s="90" t="str">
        <f t="shared" si="45"/>
        <v>-</v>
      </c>
      <c r="AH162" s="78"/>
      <c r="AI162" s="89">
        <f t="shared" si="30"/>
        <v>97.64000000000001</v>
      </c>
      <c r="AJ162" s="78"/>
      <c r="AK162" s="90" t="str">
        <f t="shared" si="31"/>
        <v>-</v>
      </c>
    </row>
    <row r="163" spans="1:37" ht="12.75">
      <c r="A163" s="78"/>
      <c r="B163" s="78"/>
      <c r="C163" s="14" t="s">
        <v>32</v>
      </c>
      <c r="D163" s="14"/>
      <c r="E163" s="15">
        <f>MODL99!B34</f>
        <v>4.25</v>
      </c>
      <c r="F163" s="15"/>
      <c r="G163" s="89">
        <f t="shared" si="32"/>
        <v>8.34</v>
      </c>
      <c r="H163" s="89"/>
      <c r="I163" s="90" t="str">
        <f t="shared" si="33"/>
        <v>-</v>
      </c>
      <c r="J163" s="90"/>
      <c r="K163" s="90" t="str">
        <f t="shared" si="34"/>
        <v>-</v>
      </c>
      <c r="L163" s="90"/>
      <c r="M163" s="91">
        <f t="shared" si="35"/>
        <v>0</v>
      </c>
      <c r="N163" s="78"/>
      <c r="O163" s="92">
        <f t="shared" si="36"/>
        <v>12.36</v>
      </c>
      <c r="P163" s="92"/>
      <c r="Q163" s="90" t="str">
        <f t="shared" si="37"/>
        <v>-</v>
      </c>
      <c r="R163" s="90"/>
      <c r="S163" s="90" t="str">
        <f t="shared" si="38"/>
        <v>-</v>
      </c>
      <c r="T163" s="90"/>
      <c r="U163" s="91">
        <f t="shared" si="39"/>
        <v>0</v>
      </c>
      <c r="V163" s="78"/>
      <c r="W163" s="92">
        <f t="shared" si="40"/>
        <v>51.25</v>
      </c>
      <c r="X163" s="92"/>
      <c r="Y163" s="90" t="str">
        <f t="shared" si="41"/>
        <v>-</v>
      </c>
      <c r="Z163" s="90"/>
      <c r="AA163" s="90" t="str">
        <f t="shared" si="42"/>
        <v>-</v>
      </c>
      <c r="AB163" s="90"/>
      <c r="AC163" s="91">
        <f t="shared" si="43"/>
        <v>0</v>
      </c>
      <c r="AD163" s="78"/>
      <c r="AE163" s="92">
        <f t="shared" si="44"/>
        <v>64.64</v>
      </c>
      <c r="AF163" s="92"/>
      <c r="AG163" s="90" t="str">
        <f t="shared" si="45"/>
        <v>-</v>
      </c>
      <c r="AH163" s="78"/>
      <c r="AI163" s="89">
        <f t="shared" si="30"/>
        <v>95.95000000000002</v>
      </c>
      <c r="AJ163" s="78"/>
      <c r="AK163" s="90" t="str">
        <f t="shared" si="31"/>
        <v>-</v>
      </c>
    </row>
    <row r="164" spans="1:37" ht="12.75">
      <c r="A164" s="78"/>
      <c r="B164" s="78"/>
      <c r="C164" s="14" t="s">
        <v>33</v>
      </c>
      <c r="D164" s="14"/>
      <c r="E164" s="15">
        <f>MODL99!B35</f>
        <v>1.63</v>
      </c>
      <c r="F164" s="15"/>
      <c r="G164" s="89">
        <f t="shared" si="32"/>
        <v>8.92</v>
      </c>
      <c r="H164" s="89"/>
      <c r="I164" s="90" t="str">
        <f t="shared" si="33"/>
        <v>-</v>
      </c>
      <c r="J164" s="90"/>
      <c r="K164" s="90" t="str">
        <f t="shared" si="34"/>
        <v>-</v>
      </c>
      <c r="L164" s="90"/>
      <c r="M164" s="91">
        <f t="shared" si="35"/>
        <v>0</v>
      </c>
      <c r="N164" s="78"/>
      <c r="O164" s="92">
        <f t="shared" si="36"/>
        <v>13.599999999999998</v>
      </c>
      <c r="P164" s="92"/>
      <c r="Q164" s="90" t="str">
        <f t="shared" si="37"/>
        <v>-</v>
      </c>
      <c r="R164" s="90"/>
      <c r="S164" s="90" t="str">
        <f t="shared" si="38"/>
        <v>-</v>
      </c>
      <c r="T164" s="90"/>
      <c r="U164" s="91">
        <f t="shared" si="39"/>
        <v>0</v>
      </c>
      <c r="V164" s="78"/>
      <c r="W164" s="92">
        <f t="shared" si="40"/>
        <v>48.63</v>
      </c>
      <c r="X164" s="92"/>
      <c r="Y164" s="90" t="str">
        <f t="shared" si="41"/>
        <v>-</v>
      </c>
      <c r="Z164" s="90"/>
      <c r="AA164" s="90" t="str">
        <f t="shared" si="42"/>
        <v>-</v>
      </c>
      <c r="AB164" s="90"/>
      <c r="AC164" s="91">
        <f t="shared" si="43"/>
        <v>0</v>
      </c>
      <c r="AD164" s="78"/>
      <c r="AE164" s="92">
        <f t="shared" si="44"/>
        <v>64.21000000000001</v>
      </c>
      <c r="AF164" s="92"/>
      <c r="AG164" s="90" t="str">
        <f t="shared" si="45"/>
        <v>-</v>
      </c>
      <c r="AH164" s="78"/>
      <c r="AI164" s="89">
        <f t="shared" si="30"/>
        <v>83.21</v>
      </c>
      <c r="AJ164" s="78"/>
      <c r="AK164" s="90" t="str">
        <f t="shared" si="31"/>
        <v>-</v>
      </c>
    </row>
    <row r="165" spans="1:37" ht="12.75">
      <c r="A165" s="78"/>
      <c r="B165" s="78"/>
      <c r="C165" s="14" t="s">
        <v>34</v>
      </c>
      <c r="D165" s="14"/>
      <c r="E165" s="15">
        <f>MODL99!B36</f>
        <v>0</v>
      </c>
      <c r="F165" s="15"/>
      <c r="G165" s="89">
        <f t="shared" si="32"/>
        <v>5.88</v>
      </c>
      <c r="H165" s="89"/>
      <c r="I165" s="90" t="str">
        <f t="shared" si="33"/>
        <v>-</v>
      </c>
      <c r="J165" s="90"/>
      <c r="K165" s="90" t="str">
        <f t="shared" si="34"/>
        <v>-</v>
      </c>
      <c r="L165" s="90"/>
      <c r="M165" s="91">
        <f t="shared" si="35"/>
        <v>0</v>
      </c>
      <c r="N165" s="78"/>
      <c r="O165" s="92">
        <f t="shared" si="36"/>
        <v>13.599999999999998</v>
      </c>
      <c r="P165" s="92"/>
      <c r="Q165" s="90" t="str">
        <f t="shared" si="37"/>
        <v>-</v>
      </c>
      <c r="R165" s="90"/>
      <c r="S165" s="90" t="str">
        <f t="shared" si="38"/>
        <v>-</v>
      </c>
      <c r="T165" s="90"/>
      <c r="U165" s="91">
        <f t="shared" si="39"/>
        <v>0</v>
      </c>
      <c r="V165" s="78"/>
      <c r="W165" s="92">
        <f t="shared" si="40"/>
        <v>42</v>
      </c>
      <c r="X165" s="92"/>
      <c r="Y165" s="90" t="str">
        <f t="shared" si="41"/>
        <v>-</v>
      </c>
      <c r="Z165" s="90"/>
      <c r="AA165" s="90" t="str">
        <f t="shared" si="42"/>
        <v>-</v>
      </c>
      <c r="AB165" s="90"/>
      <c r="AC165" s="91">
        <f t="shared" si="43"/>
        <v>0</v>
      </c>
      <c r="AD165" s="78"/>
      <c r="AE165" s="92">
        <f t="shared" si="44"/>
        <v>58.00000000000001</v>
      </c>
      <c r="AF165" s="92"/>
      <c r="AG165" s="90" t="str">
        <f t="shared" si="45"/>
        <v>-</v>
      </c>
      <c r="AH165" s="78"/>
      <c r="AI165" s="89">
        <f t="shared" si="30"/>
        <v>82.91</v>
      </c>
      <c r="AJ165" s="78"/>
      <c r="AK165" s="90" t="str">
        <f t="shared" si="31"/>
        <v>-</v>
      </c>
    </row>
    <row r="166" spans="1:37" ht="12.75">
      <c r="A166" s="78"/>
      <c r="B166" s="78"/>
      <c r="C166" s="14" t="s">
        <v>35</v>
      </c>
      <c r="D166" s="14"/>
      <c r="E166" s="15">
        <f>MODL99!B37</f>
        <v>0.07</v>
      </c>
      <c r="F166" s="15"/>
      <c r="G166" s="89">
        <f t="shared" si="32"/>
        <v>1.7</v>
      </c>
      <c r="H166" s="89"/>
      <c r="I166" s="90" t="str">
        <f t="shared" si="33"/>
        <v>-</v>
      </c>
      <c r="J166" s="90"/>
      <c r="K166" s="90" t="str">
        <f t="shared" si="34"/>
        <v>-</v>
      </c>
      <c r="L166" s="90"/>
      <c r="M166" s="91">
        <f t="shared" si="35"/>
        <v>0</v>
      </c>
      <c r="N166" s="78"/>
      <c r="O166" s="92">
        <f t="shared" si="36"/>
        <v>10.04</v>
      </c>
      <c r="P166" s="92"/>
      <c r="Q166" s="90" t="str">
        <f t="shared" si="37"/>
        <v>-</v>
      </c>
      <c r="R166" s="90"/>
      <c r="S166" s="90" t="str">
        <f t="shared" si="38"/>
        <v>-</v>
      </c>
      <c r="T166" s="90"/>
      <c r="U166" s="91">
        <f t="shared" si="39"/>
        <v>0</v>
      </c>
      <c r="V166" s="78"/>
      <c r="W166" s="92">
        <f t="shared" si="40"/>
        <v>37.25</v>
      </c>
      <c r="X166" s="92"/>
      <c r="Y166" s="90" t="str">
        <f t="shared" si="41"/>
        <v>-</v>
      </c>
      <c r="Z166" s="90"/>
      <c r="AA166" s="90" t="str">
        <f t="shared" si="42"/>
        <v>-</v>
      </c>
      <c r="AB166" s="90"/>
      <c r="AC166" s="91">
        <f t="shared" si="43"/>
        <v>0</v>
      </c>
      <c r="AD166" s="78"/>
      <c r="AE166" s="92">
        <f t="shared" si="44"/>
        <v>54.84</v>
      </c>
      <c r="AF166" s="92"/>
      <c r="AG166" s="90" t="str">
        <f t="shared" si="45"/>
        <v>-</v>
      </c>
      <c r="AH166" s="78"/>
      <c r="AI166" s="89">
        <f t="shared" si="30"/>
        <v>80.07999999999998</v>
      </c>
      <c r="AJ166" s="78"/>
      <c r="AK166" s="90" t="str">
        <f t="shared" si="31"/>
        <v>-</v>
      </c>
    </row>
    <row r="167" spans="1:37" ht="12.75">
      <c r="A167" s="78"/>
      <c r="B167" s="78"/>
      <c r="C167" s="14" t="s">
        <v>36</v>
      </c>
      <c r="D167" s="14"/>
      <c r="E167" s="15">
        <f>MODL99!B38</f>
        <v>2.29</v>
      </c>
      <c r="F167" s="15"/>
      <c r="G167" s="89">
        <f t="shared" si="32"/>
        <v>2.36</v>
      </c>
      <c r="H167" s="89"/>
      <c r="I167" s="90" t="str">
        <f t="shared" si="33"/>
        <v>-</v>
      </c>
      <c r="J167" s="90"/>
      <c r="K167" s="90" t="str">
        <f t="shared" si="34"/>
        <v>-</v>
      </c>
      <c r="L167" s="90"/>
      <c r="M167" s="91">
        <f t="shared" si="35"/>
        <v>0</v>
      </c>
      <c r="N167" s="78"/>
      <c r="O167" s="92">
        <f t="shared" si="36"/>
        <v>11.280000000000001</v>
      </c>
      <c r="P167" s="92"/>
      <c r="Q167" s="90" t="str">
        <f t="shared" si="37"/>
        <v>-</v>
      </c>
      <c r="R167" s="90"/>
      <c r="S167" s="90" t="str">
        <f t="shared" si="38"/>
        <v>-</v>
      </c>
      <c r="T167" s="90"/>
      <c r="U167" s="91">
        <f t="shared" si="39"/>
        <v>0</v>
      </c>
      <c r="V167" s="78"/>
      <c r="W167" s="92">
        <f t="shared" si="40"/>
        <v>23.11</v>
      </c>
      <c r="X167" s="92"/>
      <c r="Y167" s="90" t="str">
        <f t="shared" si="41"/>
        <v>-</v>
      </c>
      <c r="Z167" s="90"/>
      <c r="AA167" s="90" t="str">
        <f t="shared" si="42"/>
        <v>-</v>
      </c>
      <c r="AB167" s="90"/>
      <c r="AC167" s="91">
        <f t="shared" si="43"/>
        <v>0</v>
      </c>
      <c r="AD167" s="78"/>
      <c r="AE167" s="92">
        <f t="shared" si="44"/>
        <v>56.73000000000001</v>
      </c>
      <c r="AF167" s="92"/>
      <c r="AG167" s="90" t="str">
        <f t="shared" si="45"/>
        <v>-</v>
      </c>
      <c r="AH167" s="78"/>
      <c r="AI167" s="89">
        <f aca="true" t="shared" si="46" ref="AI167:AI230">SUM(E143:E167)</f>
        <v>81.08</v>
      </c>
      <c r="AJ167" s="78"/>
      <c r="AK167" s="90" t="str">
        <f aca="true" t="shared" si="47" ref="AK167:AK230">IF(AI167=MIN(AI$38:AI$253),AI167,"-")</f>
        <v>-</v>
      </c>
    </row>
    <row r="168" spans="1:37" ht="12.75">
      <c r="A168" s="78"/>
      <c r="B168" s="78"/>
      <c r="C168" s="14" t="s">
        <v>37</v>
      </c>
      <c r="D168" s="14"/>
      <c r="E168" s="15">
        <f>MODL99!B39</f>
        <v>0.29</v>
      </c>
      <c r="F168" s="15"/>
      <c r="G168" s="89">
        <f t="shared" si="32"/>
        <v>2.65</v>
      </c>
      <c r="H168" s="89"/>
      <c r="I168" s="90" t="str">
        <f t="shared" si="33"/>
        <v>-</v>
      </c>
      <c r="J168" s="90"/>
      <c r="K168" s="90" t="str">
        <f t="shared" si="34"/>
        <v>-</v>
      </c>
      <c r="L168" s="90"/>
      <c r="M168" s="91">
        <f t="shared" si="35"/>
        <v>0</v>
      </c>
      <c r="N168" s="78"/>
      <c r="O168" s="92">
        <f t="shared" si="36"/>
        <v>8.53</v>
      </c>
      <c r="P168" s="92"/>
      <c r="Q168" s="90" t="str">
        <f t="shared" si="37"/>
        <v>-</v>
      </c>
      <c r="R168" s="90"/>
      <c r="S168" s="90" t="str">
        <f t="shared" si="38"/>
        <v>-</v>
      </c>
      <c r="T168" s="90"/>
      <c r="U168" s="91">
        <f t="shared" si="39"/>
        <v>0</v>
      </c>
      <c r="V168" s="78"/>
      <c r="W168" s="92">
        <f t="shared" si="40"/>
        <v>17.589999999999996</v>
      </c>
      <c r="X168" s="92"/>
      <c r="Y168" s="90" t="str">
        <f t="shared" si="41"/>
        <v>-</v>
      </c>
      <c r="Z168" s="90"/>
      <c r="AA168" s="90">
        <f t="shared" si="42"/>
        <v>17.589999999999996</v>
      </c>
      <c r="AB168" s="90"/>
      <c r="AC168" s="91">
        <f t="shared" si="43"/>
        <v>1</v>
      </c>
      <c r="AD168" s="78"/>
      <c r="AE168" s="92">
        <f t="shared" si="44"/>
        <v>56.370000000000005</v>
      </c>
      <c r="AF168" s="92"/>
      <c r="AG168" s="90" t="str">
        <f t="shared" si="45"/>
        <v>-</v>
      </c>
      <c r="AH168" s="78"/>
      <c r="AI168" s="89">
        <f t="shared" si="46"/>
        <v>75.70000000000002</v>
      </c>
      <c r="AJ168" s="78"/>
      <c r="AK168" s="90" t="str">
        <f t="shared" si="47"/>
        <v>-</v>
      </c>
    </row>
    <row r="169" spans="1:37" ht="12.75">
      <c r="A169" s="78"/>
      <c r="B169" s="78"/>
      <c r="C169" s="14" t="s">
        <v>38</v>
      </c>
      <c r="D169" s="14"/>
      <c r="E169" s="15">
        <f>MODL99!B40</f>
        <v>0.47</v>
      </c>
      <c r="F169" s="15"/>
      <c r="G169" s="89">
        <f t="shared" si="32"/>
        <v>3.05</v>
      </c>
      <c r="H169" s="89"/>
      <c r="I169" s="90" t="str">
        <f t="shared" si="33"/>
        <v>-</v>
      </c>
      <c r="J169" s="90"/>
      <c r="K169" s="90" t="str">
        <f t="shared" si="34"/>
        <v>-</v>
      </c>
      <c r="L169" s="90"/>
      <c r="M169" s="91">
        <f t="shared" si="35"/>
        <v>0</v>
      </c>
      <c r="N169" s="78"/>
      <c r="O169" s="92">
        <f t="shared" si="36"/>
        <v>4.75</v>
      </c>
      <c r="P169" s="92"/>
      <c r="Q169" s="90">
        <f t="shared" si="37"/>
        <v>4.75</v>
      </c>
      <c r="R169" s="90"/>
      <c r="S169" s="90">
        <f t="shared" si="38"/>
        <v>4.75</v>
      </c>
      <c r="T169" s="90"/>
      <c r="U169" s="91">
        <f t="shared" si="39"/>
        <v>1</v>
      </c>
      <c r="V169" s="78"/>
      <c r="W169" s="92">
        <f t="shared" si="40"/>
        <v>17.109999999999996</v>
      </c>
      <c r="X169" s="92"/>
      <c r="Y169" s="90">
        <f t="shared" si="41"/>
        <v>17.109999999999996</v>
      </c>
      <c r="Z169" s="90"/>
      <c r="AA169" s="90">
        <f t="shared" si="42"/>
        <v>17.109999999999996</v>
      </c>
      <c r="AB169" s="90"/>
      <c r="AC169" s="91">
        <f t="shared" si="43"/>
        <v>1</v>
      </c>
      <c r="AD169" s="78"/>
      <c r="AE169" s="92">
        <f t="shared" si="44"/>
        <v>56</v>
      </c>
      <c r="AF169" s="92"/>
      <c r="AG169" s="90" t="str">
        <f t="shared" si="45"/>
        <v>-</v>
      </c>
      <c r="AH169" s="78"/>
      <c r="AI169" s="89">
        <f t="shared" si="46"/>
        <v>73.92</v>
      </c>
      <c r="AJ169" s="78"/>
      <c r="AK169" s="90" t="str">
        <f t="shared" si="47"/>
        <v>-</v>
      </c>
    </row>
    <row r="170" spans="1:37" ht="12.75">
      <c r="A170" s="80">
        <v>2000</v>
      </c>
      <c r="B170" s="80"/>
      <c r="C170" s="14" t="s">
        <v>28</v>
      </c>
      <c r="D170" s="14"/>
      <c r="E170" s="15">
        <f>MODL00!B29</f>
        <v>2.62</v>
      </c>
      <c r="F170" s="15"/>
      <c r="G170" s="89">
        <f t="shared" si="32"/>
        <v>3.38</v>
      </c>
      <c r="H170" s="89"/>
      <c r="I170" s="90" t="str">
        <f t="shared" si="33"/>
        <v>-</v>
      </c>
      <c r="J170" s="90"/>
      <c r="K170" s="90" t="str">
        <f t="shared" si="34"/>
        <v>-</v>
      </c>
      <c r="L170" s="90"/>
      <c r="M170" s="91">
        <f t="shared" si="35"/>
        <v>0</v>
      </c>
      <c r="N170" s="78"/>
      <c r="O170" s="92">
        <f t="shared" si="36"/>
        <v>5.74</v>
      </c>
      <c r="P170" s="92"/>
      <c r="Q170" s="90" t="str">
        <f t="shared" si="37"/>
        <v>-</v>
      </c>
      <c r="R170" s="90"/>
      <c r="S170" s="90">
        <f t="shared" si="38"/>
        <v>5.74</v>
      </c>
      <c r="T170" s="90"/>
      <c r="U170" s="91">
        <f t="shared" si="39"/>
        <v>1</v>
      </c>
      <c r="V170" s="78"/>
      <c r="W170" s="92">
        <f t="shared" si="40"/>
        <v>19.339999999999996</v>
      </c>
      <c r="X170" s="92"/>
      <c r="Y170" s="90" t="str">
        <f t="shared" si="41"/>
        <v>-</v>
      </c>
      <c r="Z170" s="90"/>
      <c r="AA170" s="90">
        <f t="shared" si="42"/>
        <v>19.339999999999996</v>
      </c>
      <c r="AB170" s="90"/>
      <c r="AC170" s="91">
        <f t="shared" si="43"/>
        <v>1</v>
      </c>
      <c r="AD170" s="78"/>
      <c r="AE170" s="92">
        <f t="shared" si="44"/>
        <v>54.37</v>
      </c>
      <c r="AF170" s="92"/>
      <c r="AG170" s="90" t="str">
        <f t="shared" si="45"/>
        <v>-</v>
      </c>
      <c r="AH170" s="78"/>
      <c r="AI170" s="89">
        <f t="shared" si="46"/>
        <v>72.01</v>
      </c>
      <c r="AJ170" s="78"/>
      <c r="AK170" s="90" t="str">
        <f t="shared" si="47"/>
        <v>-</v>
      </c>
    </row>
    <row r="171" spans="1:37" ht="12.75">
      <c r="A171" s="78"/>
      <c r="B171" s="78"/>
      <c r="C171" s="14" t="s">
        <v>29</v>
      </c>
      <c r="D171" s="14"/>
      <c r="E171" s="15">
        <f>MODL00!B30</f>
        <v>2.52</v>
      </c>
      <c r="F171" s="15"/>
      <c r="G171" s="89">
        <f t="shared" si="32"/>
        <v>5.609999999999999</v>
      </c>
      <c r="H171" s="89"/>
      <c r="I171" s="90" t="str">
        <f t="shared" si="33"/>
        <v>-</v>
      </c>
      <c r="J171" s="90"/>
      <c r="K171" s="90" t="str">
        <f t="shared" si="34"/>
        <v>-</v>
      </c>
      <c r="L171" s="90"/>
      <c r="M171" s="91">
        <f t="shared" si="35"/>
        <v>0</v>
      </c>
      <c r="N171" s="78"/>
      <c r="O171" s="92">
        <f t="shared" si="36"/>
        <v>8.26</v>
      </c>
      <c r="P171" s="92"/>
      <c r="Q171" s="90" t="str">
        <f t="shared" si="37"/>
        <v>-</v>
      </c>
      <c r="R171" s="90"/>
      <c r="S171" s="90" t="str">
        <f t="shared" si="38"/>
        <v>-</v>
      </c>
      <c r="T171" s="90"/>
      <c r="U171" s="91">
        <f t="shared" si="39"/>
        <v>0</v>
      </c>
      <c r="V171" s="78"/>
      <c r="W171" s="92">
        <f t="shared" si="40"/>
        <v>21.859999999999996</v>
      </c>
      <c r="X171" s="92"/>
      <c r="Y171" s="90" t="str">
        <f t="shared" si="41"/>
        <v>-</v>
      </c>
      <c r="Z171" s="90"/>
      <c r="AA171" s="90" t="str">
        <f t="shared" si="42"/>
        <v>-</v>
      </c>
      <c r="AB171" s="90"/>
      <c r="AC171" s="91">
        <f t="shared" si="43"/>
        <v>0</v>
      </c>
      <c r="AD171" s="78"/>
      <c r="AE171" s="92">
        <f t="shared" si="44"/>
        <v>50.26</v>
      </c>
      <c r="AF171" s="92"/>
      <c r="AG171" s="90" t="str">
        <f t="shared" si="45"/>
        <v>-</v>
      </c>
      <c r="AH171" s="78"/>
      <c r="AI171" s="89">
        <f t="shared" si="46"/>
        <v>72.47000000000001</v>
      </c>
      <c r="AJ171" s="78"/>
      <c r="AK171" s="90" t="str">
        <f t="shared" si="47"/>
        <v>-</v>
      </c>
    </row>
    <row r="172" spans="1:37" ht="12.75">
      <c r="A172" s="78"/>
      <c r="B172" s="78"/>
      <c r="C172" s="14" t="s">
        <v>30</v>
      </c>
      <c r="D172" s="14"/>
      <c r="E172" s="15">
        <f>MODL00!B31</f>
        <v>1.75</v>
      </c>
      <c r="F172" s="15"/>
      <c r="G172" s="89">
        <f t="shared" si="32"/>
        <v>6.890000000000001</v>
      </c>
      <c r="H172" s="89"/>
      <c r="I172" s="90" t="str">
        <f t="shared" si="33"/>
        <v>-</v>
      </c>
      <c r="J172" s="90"/>
      <c r="K172" s="90" t="str">
        <f t="shared" si="34"/>
        <v>-</v>
      </c>
      <c r="L172" s="90"/>
      <c r="M172" s="91">
        <f t="shared" si="35"/>
        <v>0</v>
      </c>
      <c r="N172" s="78"/>
      <c r="O172" s="92">
        <f t="shared" si="36"/>
        <v>9.94</v>
      </c>
      <c r="P172" s="92"/>
      <c r="Q172" s="90" t="str">
        <f t="shared" si="37"/>
        <v>-</v>
      </c>
      <c r="R172" s="90"/>
      <c r="S172" s="90" t="str">
        <f t="shared" si="38"/>
        <v>-</v>
      </c>
      <c r="T172" s="90"/>
      <c r="U172" s="91">
        <f t="shared" si="39"/>
        <v>0</v>
      </c>
      <c r="V172" s="78"/>
      <c r="W172" s="92">
        <f t="shared" si="40"/>
        <v>19.979999999999997</v>
      </c>
      <c r="X172" s="92"/>
      <c r="Y172" s="90" t="str">
        <f t="shared" si="41"/>
        <v>-</v>
      </c>
      <c r="Z172" s="90"/>
      <c r="AA172" s="90">
        <f t="shared" si="42"/>
        <v>19.979999999999997</v>
      </c>
      <c r="AB172" s="90"/>
      <c r="AC172" s="91">
        <f t="shared" si="43"/>
        <v>1</v>
      </c>
      <c r="AD172" s="78"/>
      <c r="AE172" s="92">
        <f t="shared" si="44"/>
        <v>47.19</v>
      </c>
      <c r="AF172" s="92"/>
      <c r="AG172" s="90" t="str">
        <f t="shared" si="45"/>
        <v>-</v>
      </c>
      <c r="AH172" s="78"/>
      <c r="AI172" s="89">
        <f t="shared" si="46"/>
        <v>68.01</v>
      </c>
      <c r="AJ172" s="78"/>
      <c r="AK172" s="90" t="str">
        <f t="shared" si="47"/>
        <v>-</v>
      </c>
    </row>
    <row r="173" spans="1:37" ht="12.75">
      <c r="A173" s="78"/>
      <c r="B173" s="78"/>
      <c r="C173" s="14" t="s">
        <v>31</v>
      </c>
      <c r="D173" s="14"/>
      <c r="E173" s="15">
        <f>MODL00!B32</f>
        <v>1.52</v>
      </c>
      <c r="F173" s="15"/>
      <c r="G173" s="89">
        <f t="shared" si="32"/>
        <v>5.789999999999999</v>
      </c>
      <c r="H173" s="89"/>
      <c r="I173" s="90" t="str">
        <f t="shared" si="33"/>
        <v>-</v>
      </c>
      <c r="J173" s="90"/>
      <c r="K173" s="90" t="str">
        <f t="shared" si="34"/>
        <v>-</v>
      </c>
      <c r="L173" s="90"/>
      <c r="M173" s="91">
        <f t="shared" si="35"/>
        <v>0</v>
      </c>
      <c r="N173" s="78"/>
      <c r="O173" s="92">
        <f t="shared" si="36"/>
        <v>9.17</v>
      </c>
      <c r="P173" s="92"/>
      <c r="Q173" s="90" t="str">
        <f t="shared" si="37"/>
        <v>-</v>
      </c>
      <c r="R173" s="90"/>
      <c r="S173" s="90" t="str">
        <f t="shared" si="38"/>
        <v>-</v>
      </c>
      <c r="T173" s="90"/>
      <c r="U173" s="91">
        <f t="shared" si="39"/>
        <v>0</v>
      </c>
      <c r="V173" s="78"/>
      <c r="W173" s="92">
        <f t="shared" si="40"/>
        <v>20.45</v>
      </c>
      <c r="X173" s="92"/>
      <c r="Y173" s="90" t="str">
        <f t="shared" si="41"/>
        <v>-</v>
      </c>
      <c r="Z173" s="90"/>
      <c r="AA173" s="90">
        <f t="shared" si="42"/>
        <v>20.45</v>
      </c>
      <c r="AB173" s="90"/>
      <c r="AC173" s="91">
        <f t="shared" si="43"/>
        <v>1</v>
      </c>
      <c r="AD173" s="78"/>
      <c r="AE173" s="92">
        <f t="shared" si="44"/>
        <v>32.28</v>
      </c>
      <c r="AF173" s="92"/>
      <c r="AG173" s="90" t="str">
        <f t="shared" si="45"/>
        <v>-</v>
      </c>
      <c r="AH173" s="78"/>
      <c r="AI173" s="89">
        <f t="shared" si="46"/>
        <v>66.3</v>
      </c>
      <c r="AJ173" s="78"/>
      <c r="AK173" s="90" t="str">
        <f t="shared" si="47"/>
        <v>-</v>
      </c>
    </row>
    <row r="174" spans="1:37" ht="12.75">
      <c r="A174" s="78"/>
      <c r="B174" s="78"/>
      <c r="C174" s="14" t="s">
        <v>2</v>
      </c>
      <c r="D174" s="14"/>
      <c r="E174" s="15">
        <f>MODL00!B33</f>
        <v>6.17</v>
      </c>
      <c r="F174" s="15"/>
      <c r="G174" s="89">
        <f t="shared" si="32"/>
        <v>9.44</v>
      </c>
      <c r="H174" s="89"/>
      <c r="I174" s="90" t="str">
        <f t="shared" si="33"/>
        <v>-</v>
      </c>
      <c r="J174" s="90"/>
      <c r="K174" s="90" t="str">
        <f t="shared" si="34"/>
        <v>-</v>
      </c>
      <c r="L174" s="90"/>
      <c r="M174" s="91">
        <f t="shared" si="35"/>
        <v>0</v>
      </c>
      <c r="N174" s="78"/>
      <c r="O174" s="92">
        <f t="shared" si="36"/>
        <v>15.049999999999999</v>
      </c>
      <c r="P174" s="92"/>
      <c r="Q174" s="90" t="str">
        <f t="shared" si="37"/>
        <v>-</v>
      </c>
      <c r="R174" s="90"/>
      <c r="S174" s="90" t="str">
        <f t="shared" si="38"/>
        <v>-</v>
      </c>
      <c r="T174" s="90"/>
      <c r="U174" s="91">
        <f t="shared" si="39"/>
        <v>0</v>
      </c>
      <c r="V174" s="78"/>
      <c r="W174" s="92">
        <f t="shared" si="40"/>
        <v>23.58</v>
      </c>
      <c r="X174" s="92"/>
      <c r="Y174" s="90" t="str">
        <f t="shared" si="41"/>
        <v>-</v>
      </c>
      <c r="Z174" s="90"/>
      <c r="AA174" s="90" t="str">
        <f t="shared" si="42"/>
        <v>-</v>
      </c>
      <c r="AB174" s="90"/>
      <c r="AC174" s="91">
        <f t="shared" si="43"/>
        <v>0</v>
      </c>
      <c r="AD174" s="78"/>
      <c r="AE174" s="92">
        <f t="shared" si="44"/>
        <v>32.63999999999999</v>
      </c>
      <c r="AF174" s="92"/>
      <c r="AG174" s="90" t="str">
        <f t="shared" si="45"/>
        <v>-</v>
      </c>
      <c r="AH174" s="78"/>
      <c r="AI174" s="89">
        <f t="shared" si="46"/>
        <v>72.07000000000001</v>
      </c>
      <c r="AJ174" s="78"/>
      <c r="AK174" s="90" t="str">
        <f t="shared" si="47"/>
        <v>-</v>
      </c>
    </row>
    <row r="175" spans="1:37" ht="12.75">
      <c r="A175" s="78"/>
      <c r="B175" s="78"/>
      <c r="C175" s="14" t="s">
        <v>32</v>
      </c>
      <c r="D175" s="14"/>
      <c r="E175" s="15">
        <f>MODL00!B34</f>
        <v>6.35</v>
      </c>
      <c r="F175" s="15"/>
      <c r="G175" s="89">
        <f t="shared" si="32"/>
        <v>14.04</v>
      </c>
      <c r="H175" s="89"/>
      <c r="I175" s="90" t="str">
        <f t="shared" si="33"/>
        <v>-</v>
      </c>
      <c r="J175" s="90"/>
      <c r="K175" s="90" t="str">
        <f t="shared" si="34"/>
        <v>-</v>
      </c>
      <c r="L175" s="90"/>
      <c r="M175" s="91">
        <f t="shared" si="35"/>
        <v>0</v>
      </c>
      <c r="N175" s="78"/>
      <c r="O175" s="92">
        <f t="shared" si="36"/>
        <v>20.93</v>
      </c>
      <c r="P175" s="92"/>
      <c r="Q175" s="90" t="str">
        <f t="shared" si="37"/>
        <v>-</v>
      </c>
      <c r="R175" s="90"/>
      <c r="S175" s="90" t="str">
        <f t="shared" si="38"/>
        <v>-</v>
      </c>
      <c r="T175" s="90"/>
      <c r="U175" s="91">
        <f t="shared" si="39"/>
        <v>0</v>
      </c>
      <c r="V175" s="78"/>
      <c r="W175" s="92">
        <f t="shared" si="40"/>
        <v>25.68</v>
      </c>
      <c r="X175" s="92"/>
      <c r="Y175" s="90" t="str">
        <f t="shared" si="41"/>
        <v>-</v>
      </c>
      <c r="Z175" s="90"/>
      <c r="AA175" s="90" t="str">
        <f t="shared" si="42"/>
        <v>-</v>
      </c>
      <c r="AB175" s="90"/>
      <c r="AC175" s="91">
        <f t="shared" si="43"/>
        <v>0</v>
      </c>
      <c r="AD175" s="78"/>
      <c r="AE175" s="92">
        <f t="shared" si="44"/>
        <v>38.04</v>
      </c>
      <c r="AF175" s="92"/>
      <c r="AG175" s="90" t="str">
        <f t="shared" si="45"/>
        <v>-</v>
      </c>
      <c r="AH175" s="78"/>
      <c r="AI175" s="89">
        <f t="shared" si="46"/>
        <v>77.77</v>
      </c>
      <c r="AJ175" s="78"/>
      <c r="AK175" s="90" t="str">
        <f t="shared" si="47"/>
        <v>-</v>
      </c>
    </row>
    <row r="176" spans="1:37" ht="12.75">
      <c r="A176" s="78"/>
      <c r="B176" s="78"/>
      <c r="C176" s="14" t="s">
        <v>33</v>
      </c>
      <c r="D176" s="14"/>
      <c r="E176" s="15">
        <f>MODL00!B35</f>
        <v>0.47</v>
      </c>
      <c r="F176" s="15"/>
      <c r="G176" s="89">
        <f t="shared" si="32"/>
        <v>12.99</v>
      </c>
      <c r="H176" s="89"/>
      <c r="I176" s="90" t="str">
        <f t="shared" si="33"/>
        <v>-</v>
      </c>
      <c r="J176" s="90"/>
      <c r="K176" s="90" t="str">
        <f t="shared" si="34"/>
        <v>-</v>
      </c>
      <c r="L176" s="90"/>
      <c r="M176" s="91">
        <f t="shared" si="35"/>
        <v>0</v>
      </c>
      <c r="N176" s="78"/>
      <c r="O176" s="92">
        <f t="shared" si="36"/>
        <v>18.779999999999998</v>
      </c>
      <c r="P176" s="92"/>
      <c r="Q176" s="90" t="str">
        <f t="shared" si="37"/>
        <v>-</v>
      </c>
      <c r="R176" s="90"/>
      <c r="S176" s="90" t="str">
        <f t="shared" si="38"/>
        <v>-</v>
      </c>
      <c r="T176" s="90"/>
      <c r="U176" s="91">
        <f t="shared" si="39"/>
        <v>0</v>
      </c>
      <c r="V176" s="78"/>
      <c r="W176" s="92">
        <f t="shared" si="40"/>
        <v>24.519999999999996</v>
      </c>
      <c r="X176" s="92"/>
      <c r="Y176" s="90" t="str">
        <f t="shared" si="41"/>
        <v>-</v>
      </c>
      <c r="Z176" s="90"/>
      <c r="AA176" s="90" t="str">
        <f t="shared" si="42"/>
        <v>-</v>
      </c>
      <c r="AB176" s="90"/>
      <c r="AC176" s="91">
        <f t="shared" si="43"/>
        <v>0</v>
      </c>
      <c r="AD176" s="78"/>
      <c r="AE176" s="92">
        <f t="shared" si="44"/>
        <v>38.12</v>
      </c>
      <c r="AF176" s="92"/>
      <c r="AG176" s="90" t="str">
        <f t="shared" si="45"/>
        <v>-</v>
      </c>
      <c r="AH176" s="78"/>
      <c r="AI176" s="89">
        <f t="shared" si="46"/>
        <v>77.39999999999999</v>
      </c>
      <c r="AJ176" s="78"/>
      <c r="AK176" s="90" t="str">
        <f t="shared" si="47"/>
        <v>-</v>
      </c>
    </row>
    <row r="177" spans="1:37" ht="12.75">
      <c r="A177" s="78"/>
      <c r="B177" s="78"/>
      <c r="C177" s="14" t="s">
        <v>34</v>
      </c>
      <c r="D177" s="14"/>
      <c r="E177" s="15">
        <f>MODL00!B36</f>
        <v>0.33</v>
      </c>
      <c r="F177" s="15"/>
      <c r="G177" s="89">
        <f t="shared" si="32"/>
        <v>7.1499999999999995</v>
      </c>
      <c r="H177" s="89"/>
      <c r="I177" s="90" t="str">
        <f t="shared" si="33"/>
        <v>-</v>
      </c>
      <c r="J177" s="90"/>
      <c r="K177" s="90" t="str">
        <f t="shared" si="34"/>
        <v>-</v>
      </c>
      <c r="L177" s="90"/>
      <c r="M177" s="91">
        <f t="shared" si="35"/>
        <v>0</v>
      </c>
      <c r="N177" s="78"/>
      <c r="O177" s="92">
        <f t="shared" si="36"/>
        <v>16.589999999999996</v>
      </c>
      <c r="P177" s="92"/>
      <c r="Q177" s="90" t="str">
        <f t="shared" si="37"/>
        <v>-</v>
      </c>
      <c r="R177" s="90"/>
      <c r="S177" s="90" t="str">
        <f t="shared" si="38"/>
        <v>-</v>
      </c>
      <c r="T177" s="90"/>
      <c r="U177" s="91">
        <f t="shared" si="39"/>
        <v>0</v>
      </c>
      <c r="V177" s="78"/>
      <c r="W177" s="92">
        <f t="shared" si="40"/>
        <v>24.849999999999994</v>
      </c>
      <c r="X177" s="92"/>
      <c r="Y177" s="90" t="str">
        <f t="shared" si="41"/>
        <v>-</v>
      </c>
      <c r="Z177" s="90"/>
      <c r="AA177" s="90" t="str">
        <f t="shared" si="42"/>
        <v>-</v>
      </c>
      <c r="AB177" s="90"/>
      <c r="AC177" s="91">
        <f t="shared" si="43"/>
        <v>0</v>
      </c>
      <c r="AD177" s="78"/>
      <c r="AE177" s="92">
        <f t="shared" si="44"/>
        <v>38.449999999999996</v>
      </c>
      <c r="AF177" s="92"/>
      <c r="AG177" s="90" t="str">
        <f t="shared" si="45"/>
        <v>-</v>
      </c>
      <c r="AH177" s="78"/>
      <c r="AI177" s="89">
        <f t="shared" si="46"/>
        <v>73.47999999999999</v>
      </c>
      <c r="AJ177" s="78"/>
      <c r="AK177" s="90" t="str">
        <f t="shared" si="47"/>
        <v>-</v>
      </c>
    </row>
    <row r="178" spans="1:37" ht="12.75">
      <c r="A178" s="78"/>
      <c r="B178" s="78"/>
      <c r="C178" s="14" t="s">
        <v>35</v>
      </c>
      <c r="D178" s="14"/>
      <c r="E178" s="15">
        <f>MODL00!B37</f>
        <v>0.93</v>
      </c>
      <c r="F178" s="15"/>
      <c r="G178" s="89">
        <f t="shared" si="32"/>
        <v>1.73</v>
      </c>
      <c r="H178" s="89"/>
      <c r="I178" s="90" t="str">
        <f t="shared" si="33"/>
        <v>-</v>
      </c>
      <c r="J178" s="90"/>
      <c r="K178" s="90" t="str">
        <f t="shared" si="34"/>
        <v>-</v>
      </c>
      <c r="L178" s="90"/>
      <c r="M178" s="91">
        <f t="shared" si="35"/>
        <v>0</v>
      </c>
      <c r="N178" s="78"/>
      <c r="O178" s="92">
        <f t="shared" si="36"/>
        <v>15.77</v>
      </c>
      <c r="P178" s="92"/>
      <c r="Q178" s="90" t="str">
        <f t="shared" si="37"/>
        <v>-</v>
      </c>
      <c r="R178" s="90"/>
      <c r="S178" s="90" t="str">
        <f t="shared" si="38"/>
        <v>-</v>
      </c>
      <c r="T178" s="90"/>
      <c r="U178" s="91">
        <f t="shared" si="39"/>
        <v>0</v>
      </c>
      <c r="V178" s="78"/>
      <c r="W178" s="92">
        <f t="shared" si="40"/>
        <v>25.709999999999994</v>
      </c>
      <c r="X178" s="92"/>
      <c r="Y178" s="90" t="str">
        <f t="shared" si="41"/>
        <v>-</v>
      </c>
      <c r="Z178" s="90"/>
      <c r="AA178" s="90" t="str">
        <f t="shared" si="42"/>
        <v>-</v>
      </c>
      <c r="AB178" s="90"/>
      <c r="AC178" s="91">
        <f t="shared" si="43"/>
        <v>0</v>
      </c>
      <c r="AD178" s="78"/>
      <c r="AE178" s="92">
        <f t="shared" si="44"/>
        <v>35.74999999999999</v>
      </c>
      <c r="AF178" s="92"/>
      <c r="AG178" s="90" t="str">
        <f t="shared" si="45"/>
        <v>-</v>
      </c>
      <c r="AH178" s="78"/>
      <c r="AI178" s="89">
        <f t="shared" si="46"/>
        <v>67.78</v>
      </c>
      <c r="AJ178" s="78"/>
      <c r="AK178" s="90" t="str">
        <f t="shared" si="47"/>
        <v>-</v>
      </c>
    </row>
    <row r="179" spans="1:37" ht="12.75">
      <c r="A179" s="78"/>
      <c r="B179" s="78"/>
      <c r="C179" s="14" t="s">
        <v>36</v>
      </c>
      <c r="D179" s="14"/>
      <c r="E179" s="15">
        <f>MODL00!B38</f>
        <v>4.99</v>
      </c>
      <c r="F179" s="15"/>
      <c r="G179" s="89">
        <f t="shared" si="32"/>
        <v>6.25</v>
      </c>
      <c r="H179" s="89"/>
      <c r="I179" s="90" t="str">
        <f t="shared" si="33"/>
        <v>-</v>
      </c>
      <c r="J179" s="90"/>
      <c r="K179" s="90" t="str">
        <f t="shared" si="34"/>
        <v>-</v>
      </c>
      <c r="L179" s="90"/>
      <c r="M179" s="91">
        <f t="shared" si="35"/>
        <v>0</v>
      </c>
      <c r="N179" s="78"/>
      <c r="O179" s="92">
        <f t="shared" si="36"/>
        <v>19.240000000000002</v>
      </c>
      <c r="P179" s="92"/>
      <c r="Q179" s="90" t="str">
        <f t="shared" si="37"/>
        <v>-</v>
      </c>
      <c r="R179" s="90"/>
      <c r="S179" s="90" t="str">
        <f t="shared" si="38"/>
        <v>-</v>
      </c>
      <c r="T179" s="90"/>
      <c r="U179" s="91">
        <f t="shared" si="39"/>
        <v>0</v>
      </c>
      <c r="V179" s="78"/>
      <c r="W179" s="92">
        <f t="shared" si="40"/>
        <v>28.409999999999997</v>
      </c>
      <c r="X179" s="92"/>
      <c r="Y179" s="90" t="str">
        <f t="shared" si="41"/>
        <v>-</v>
      </c>
      <c r="Z179" s="90"/>
      <c r="AA179" s="90" t="str">
        <f t="shared" si="42"/>
        <v>-</v>
      </c>
      <c r="AB179" s="90"/>
      <c r="AC179" s="91">
        <f t="shared" si="43"/>
        <v>0</v>
      </c>
      <c r="AD179" s="78"/>
      <c r="AE179" s="92">
        <f t="shared" si="44"/>
        <v>39.69</v>
      </c>
      <c r="AF179" s="92"/>
      <c r="AG179" s="90" t="str">
        <f t="shared" si="45"/>
        <v>-</v>
      </c>
      <c r="AH179" s="78"/>
      <c r="AI179" s="89">
        <f t="shared" si="46"/>
        <v>67.95</v>
      </c>
      <c r="AJ179" s="78"/>
      <c r="AK179" s="90" t="str">
        <f t="shared" si="47"/>
        <v>-</v>
      </c>
    </row>
    <row r="180" spans="1:37" ht="12.75">
      <c r="A180" s="78"/>
      <c r="B180" s="78"/>
      <c r="C180" s="14" t="s">
        <v>37</v>
      </c>
      <c r="D180" s="14"/>
      <c r="E180" s="15">
        <f>MODL00!B39</f>
        <v>11.09</v>
      </c>
      <c r="F180" s="15"/>
      <c r="G180" s="89">
        <f t="shared" si="32"/>
        <v>17.009999999999998</v>
      </c>
      <c r="H180" s="89"/>
      <c r="I180" s="90" t="str">
        <f t="shared" si="33"/>
        <v>-</v>
      </c>
      <c r="J180" s="90"/>
      <c r="K180" s="90" t="str">
        <f t="shared" si="34"/>
        <v>-</v>
      </c>
      <c r="L180" s="90"/>
      <c r="M180" s="91">
        <f t="shared" si="35"/>
        <v>0</v>
      </c>
      <c r="N180" s="78"/>
      <c r="O180" s="92">
        <f t="shared" si="36"/>
        <v>24.16</v>
      </c>
      <c r="P180" s="92"/>
      <c r="Q180" s="90" t="str">
        <f t="shared" si="37"/>
        <v>-</v>
      </c>
      <c r="R180" s="90"/>
      <c r="S180" s="90" t="str">
        <f t="shared" si="38"/>
        <v>-</v>
      </c>
      <c r="T180" s="90"/>
      <c r="U180" s="91">
        <f t="shared" si="39"/>
        <v>0</v>
      </c>
      <c r="V180" s="78"/>
      <c r="W180" s="92">
        <f t="shared" si="40"/>
        <v>39.209999999999994</v>
      </c>
      <c r="X180" s="92"/>
      <c r="Y180" s="90" t="str">
        <f t="shared" si="41"/>
        <v>-</v>
      </c>
      <c r="Z180" s="90"/>
      <c r="AA180" s="90" t="str">
        <f t="shared" si="42"/>
        <v>-</v>
      </c>
      <c r="AB180" s="90"/>
      <c r="AC180" s="91">
        <f t="shared" si="43"/>
        <v>0</v>
      </c>
      <c r="AD180" s="78"/>
      <c r="AE180" s="92">
        <f t="shared" si="44"/>
        <v>47.739999999999995</v>
      </c>
      <c r="AF180" s="92"/>
      <c r="AG180" s="90" t="str">
        <f t="shared" si="45"/>
        <v>-</v>
      </c>
      <c r="AH180" s="78"/>
      <c r="AI180" s="89">
        <f t="shared" si="46"/>
        <v>62.61</v>
      </c>
      <c r="AJ180" s="78"/>
      <c r="AK180" s="90" t="str">
        <f t="shared" si="47"/>
        <v>-</v>
      </c>
    </row>
    <row r="181" spans="1:37" ht="12.75">
      <c r="A181" s="78"/>
      <c r="B181" s="78"/>
      <c r="C181" s="14" t="s">
        <v>38</v>
      </c>
      <c r="D181" s="14"/>
      <c r="E181" s="15">
        <f>MODL00!B40</f>
        <v>2.94</v>
      </c>
      <c r="F181" s="15"/>
      <c r="G181" s="89">
        <f t="shared" si="32"/>
        <v>19.02</v>
      </c>
      <c r="H181" s="89"/>
      <c r="I181" s="90" t="str">
        <f t="shared" si="33"/>
        <v>-</v>
      </c>
      <c r="J181" s="90"/>
      <c r="K181" s="90" t="str">
        <f t="shared" si="34"/>
        <v>-</v>
      </c>
      <c r="L181" s="90"/>
      <c r="M181" s="91">
        <f t="shared" si="35"/>
        <v>0</v>
      </c>
      <c r="N181" s="78"/>
      <c r="O181" s="92">
        <f t="shared" si="36"/>
        <v>20.750000000000004</v>
      </c>
      <c r="P181" s="92"/>
      <c r="Q181" s="90" t="str">
        <f t="shared" si="37"/>
        <v>-</v>
      </c>
      <c r="R181" s="90"/>
      <c r="S181" s="90" t="str">
        <f t="shared" si="38"/>
        <v>-</v>
      </c>
      <c r="T181" s="90"/>
      <c r="U181" s="91">
        <f t="shared" si="39"/>
        <v>0</v>
      </c>
      <c r="V181" s="78"/>
      <c r="W181" s="92">
        <f t="shared" si="40"/>
        <v>41.67999999999999</v>
      </c>
      <c r="X181" s="92"/>
      <c r="Y181" s="90" t="str">
        <f t="shared" si="41"/>
        <v>-</v>
      </c>
      <c r="Z181" s="90"/>
      <c r="AA181" s="90" t="str">
        <f t="shared" si="42"/>
        <v>-</v>
      </c>
      <c r="AB181" s="90"/>
      <c r="AC181" s="91">
        <f t="shared" si="43"/>
        <v>0</v>
      </c>
      <c r="AD181" s="78"/>
      <c r="AE181" s="92">
        <f t="shared" si="44"/>
        <v>46.42999999999999</v>
      </c>
      <c r="AF181" s="92"/>
      <c r="AG181" s="90" t="str">
        <f t="shared" si="45"/>
        <v>-</v>
      </c>
      <c r="AH181" s="78"/>
      <c r="AI181" s="89">
        <f t="shared" si="46"/>
        <v>59.739999999999995</v>
      </c>
      <c r="AJ181" s="78"/>
      <c r="AK181" s="90" t="str">
        <f t="shared" si="47"/>
        <v>-</v>
      </c>
    </row>
    <row r="182" spans="1:37" ht="12.75">
      <c r="A182" s="80">
        <v>2001</v>
      </c>
      <c r="B182" s="80"/>
      <c r="C182" s="14" t="s">
        <v>28</v>
      </c>
      <c r="D182" s="14"/>
      <c r="E182" s="15">
        <f>MODL01!B29</f>
        <v>3.4</v>
      </c>
      <c r="F182" s="15"/>
      <c r="G182" s="89">
        <f t="shared" si="32"/>
        <v>17.43</v>
      </c>
      <c r="H182" s="89"/>
      <c r="I182" s="90" t="str">
        <f t="shared" si="33"/>
        <v>-</v>
      </c>
      <c r="J182" s="90"/>
      <c r="K182" s="90" t="str">
        <f t="shared" si="34"/>
        <v>-</v>
      </c>
      <c r="L182" s="90"/>
      <c r="M182" s="91">
        <f t="shared" si="35"/>
        <v>0</v>
      </c>
      <c r="N182" s="78"/>
      <c r="O182" s="92">
        <f t="shared" si="36"/>
        <v>23.68</v>
      </c>
      <c r="P182" s="92"/>
      <c r="Q182" s="90" t="str">
        <f t="shared" si="37"/>
        <v>-</v>
      </c>
      <c r="R182" s="90"/>
      <c r="S182" s="90" t="str">
        <f t="shared" si="38"/>
        <v>-</v>
      </c>
      <c r="T182" s="90"/>
      <c r="U182" s="91">
        <f t="shared" si="39"/>
        <v>0</v>
      </c>
      <c r="V182" s="78"/>
      <c r="W182" s="92">
        <f t="shared" si="40"/>
        <v>42.45999999999999</v>
      </c>
      <c r="X182" s="92"/>
      <c r="Y182" s="90" t="str">
        <f t="shared" si="41"/>
        <v>-</v>
      </c>
      <c r="Z182" s="90"/>
      <c r="AA182" s="90" t="str">
        <f t="shared" si="42"/>
        <v>-</v>
      </c>
      <c r="AB182" s="90"/>
      <c r="AC182" s="91">
        <f t="shared" si="43"/>
        <v>0</v>
      </c>
      <c r="AD182" s="78"/>
      <c r="AE182" s="92">
        <f t="shared" si="44"/>
        <v>48.199999999999996</v>
      </c>
      <c r="AF182" s="92"/>
      <c r="AG182" s="90" t="str">
        <f t="shared" si="45"/>
        <v>-</v>
      </c>
      <c r="AH182" s="78"/>
      <c r="AI182" s="89">
        <f t="shared" si="46"/>
        <v>62.18999999999999</v>
      </c>
      <c r="AJ182" s="78"/>
      <c r="AK182" s="90" t="str">
        <f t="shared" si="47"/>
        <v>-</v>
      </c>
    </row>
    <row r="183" spans="1:37" ht="12.75">
      <c r="A183" s="78"/>
      <c r="B183" s="78"/>
      <c r="C183" s="14" t="s">
        <v>29</v>
      </c>
      <c r="D183" s="14"/>
      <c r="E183" s="15">
        <f>MODL01!B30</f>
        <v>1.27</v>
      </c>
      <c r="F183" s="15"/>
      <c r="G183" s="89">
        <f t="shared" si="32"/>
        <v>7.609999999999999</v>
      </c>
      <c r="H183" s="89"/>
      <c r="I183" s="90" t="str">
        <f t="shared" si="33"/>
        <v>-</v>
      </c>
      <c r="J183" s="90"/>
      <c r="K183" s="90" t="str">
        <f t="shared" si="34"/>
        <v>-</v>
      </c>
      <c r="L183" s="90"/>
      <c r="M183" s="91">
        <f t="shared" si="35"/>
        <v>0</v>
      </c>
      <c r="N183" s="78"/>
      <c r="O183" s="92">
        <f t="shared" si="36"/>
        <v>24.619999999999997</v>
      </c>
      <c r="P183" s="92"/>
      <c r="Q183" s="90" t="str">
        <f t="shared" si="37"/>
        <v>-</v>
      </c>
      <c r="R183" s="90"/>
      <c r="S183" s="90" t="str">
        <f t="shared" si="38"/>
        <v>-</v>
      </c>
      <c r="T183" s="90"/>
      <c r="U183" s="91">
        <f t="shared" si="39"/>
        <v>0</v>
      </c>
      <c r="V183" s="78"/>
      <c r="W183" s="92">
        <f t="shared" si="40"/>
        <v>41.209999999999994</v>
      </c>
      <c r="X183" s="92"/>
      <c r="Y183" s="90" t="str">
        <f t="shared" si="41"/>
        <v>-</v>
      </c>
      <c r="Z183" s="90"/>
      <c r="AA183" s="90" t="str">
        <f t="shared" si="42"/>
        <v>-</v>
      </c>
      <c r="AB183" s="90"/>
      <c r="AC183" s="91">
        <f t="shared" si="43"/>
        <v>0</v>
      </c>
      <c r="AD183" s="78"/>
      <c r="AE183" s="92">
        <f t="shared" si="44"/>
        <v>49.47</v>
      </c>
      <c r="AF183" s="92"/>
      <c r="AG183" s="90" t="str">
        <f t="shared" si="45"/>
        <v>-</v>
      </c>
      <c r="AH183" s="78"/>
      <c r="AI183" s="89">
        <f t="shared" si="46"/>
        <v>63.06999999999999</v>
      </c>
      <c r="AJ183" s="78"/>
      <c r="AK183" s="90" t="str">
        <f t="shared" si="47"/>
        <v>-</v>
      </c>
    </row>
    <row r="184" spans="1:37" ht="12.75">
      <c r="A184" s="78"/>
      <c r="B184" s="78"/>
      <c r="C184" s="14" t="s">
        <v>30</v>
      </c>
      <c r="D184" s="14"/>
      <c r="E184" s="15">
        <f>MODL01!B31</f>
        <v>3.58</v>
      </c>
      <c r="F184" s="15"/>
      <c r="G184" s="89">
        <f t="shared" si="32"/>
        <v>8.25</v>
      </c>
      <c r="H184" s="89"/>
      <c r="I184" s="90" t="str">
        <f t="shared" si="33"/>
        <v>-</v>
      </c>
      <c r="J184" s="90"/>
      <c r="K184" s="90" t="str">
        <f t="shared" si="34"/>
        <v>-</v>
      </c>
      <c r="L184" s="90"/>
      <c r="M184" s="91">
        <f t="shared" si="35"/>
        <v>0</v>
      </c>
      <c r="N184" s="78"/>
      <c r="O184" s="92">
        <f t="shared" si="36"/>
        <v>27.269999999999996</v>
      </c>
      <c r="P184" s="92"/>
      <c r="Q184" s="90" t="str">
        <f t="shared" si="37"/>
        <v>-</v>
      </c>
      <c r="R184" s="90"/>
      <c r="S184" s="90" t="str">
        <f t="shared" si="38"/>
        <v>-</v>
      </c>
      <c r="T184" s="90"/>
      <c r="U184" s="91">
        <f t="shared" si="39"/>
        <v>0</v>
      </c>
      <c r="V184" s="78"/>
      <c r="W184" s="92">
        <f t="shared" si="40"/>
        <v>43.04</v>
      </c>
      <c r="X184" s="92"/>
      <c r="Y184" s="90" t="str">
        <f t="shared" si="41"/>
        <v>-</v>
      </c>
      <c r="Z184" s="90"/>
      <c r="AA184" s="90" t="str">
        <f t="shared" si="42"/>
        <v>-</v>
      </c>
      <c r="AB184" s="90"/>
      <c r="AC184" s="91">
        <f t="shared" si="43"/>
        <v>0</v>
      </c>
      <c r="AD184" s="78"/>
      <c r="AE184" s="92">
        <f t="shared" si="44"/>
        <v>52.97999999999999</v>
      </c>
      <c r="AF184" s="92"/>
      <c r="AG184" s="90" t="str">
        <f t="shared" si="45"/>
        <v>-</v>
      </c>
      <c r="AH184" s="78"/>
      <c r="AI184" s="89">
        <f t="shared" si="46"/>
        <v>66.64999999999999</v>
      </c>
      <c r="AJ184" s="78"/>
      <c r="AK184" s="90" t="str">
        <f t="shared" si="47"/>
        <v>-</v>
      </c>
    </row>
    <row r="185" spans="1:37" ht="12.75">
      <c r="A185" s="78"/>
      <c r="B185" s="78"/>
      <c r="C185" s="14" t="s">
        <v>31</v>
      </c>
      <c r="D185" s="14"/>
      <c r="E185" s="15">
        <f>MODL01!B32</f>
        <v>1.82</v>
      </c>
      <c r="F185" s="15"/>
      <c r="G185" s="89">
        <f t="shared" si="32"/>
        <v>6.67</v>
      </c>
      <c r="H185" s="89"/>
      <c r="I185" s="90" t="str">
        <f t="shared" si="33"/>
        <v>-</v>
      </c>
      <c r="J185" s="90"/>
      <c r="K185" s="90" t="str">
        <f t="shared" si="34"/>
        <v>-</v>
      </c>
      <c r="L185" s="90"/>
      <c r="M185" s="91">
        <f t="shared" si="35"/>
        <v>0</v>
      </c>
      <c r="N185" s="78"/>
      <c r="O185" s="92">
        <f t="shared" si="36"/>
        <v>24.1</v>
      </c>
      <c r="P185" s="92"/>
      <c r="Q185" s="90" t="str">
        <f t="shared" si="37"/>
        <v>-</v>
      </c>
      <c r="R185" s="90"/>
      <c r="S185" s="90" t="str">
        <f t="shared" si="38"/>
        <v>-</v>
      </c>
      <c r="T185" s="90"/>
      <c r="U185" s="91">
        <f t="shared" si="39"/>
        <v>0</v>
      </c>
      <c r="V185" s="78"/>
      <c r="W185" s="92">
        <f t="shared" si="40"/>
        <v>43.34</v>
      </c>
      <c r="X185" s="92"/>
      <c r="Y185" s="90" t="str">
        <f t="shared" si="41"/>
        <v>-</v>
      </c>
      <c r="Z185" s="90"/>
      <c r="AA185" s="90" t="str">
        <f t="shared" si="42"/>
        <v>-</v>
      </c>
      <c r="AB185" s="90"/>
      <c r="AC185" s="91">
        <f t="shared" si="43"/>
        <v>0</v>
      </c>
      <c r="AD185" s="78"/>
      <c r="AE185" s="92">
        <f t="shared" si="44"/>
        <v>52.51</v>
      </c>
      <c r="AF185" s="92"/>
      <c r="AG185" s="90" t="str">
        <f t="shared" si="45"/>
        <v>-</v>
      </c>
      <c r="AH185" s="78"/>
      <c r="AI185" s="89">
        <f t="shared" si="46"/>
        <v>64.83999999999999</v>
      </c>
      <c r="AJ185" s="78"/>
      <c r="AK185" s="90" t="str">
        <f t="shared" si="47"/>
        <v>-</v>
      </c>
    </row>
    <row r="186" spans="1:37" ht="12.75">
      <c r="A186" s="78"/>
      <c r="B186" s="78"/>
      <c r="C186" s="14" t="s">
        <v>2</v>
      </c>
      <c r="D186" s="14"/>
      <c r="E186" s="15">
        <f>MODL01!B33</f>
        <v>2.17</v>
      </c>
      <c r="F186" s="15"/>
      <c r="G186" s="89">
        <f t="shared" si="32"/>
        <v>7.57</v>
      </c>
      <c r="H186" s="89"/>
      <c r="I186" s="90" t="str">
        <f t="shared" si="33"/>
        <v>-</v>
      </c>
      <c r="J186" s="90"/>
      <c r="K186" s="90" t="str">
        <f t="shared" si="34"/>
        <v>-</v>
      </c>
      <c r="L186" s="90"/>
      <c r="M186" s="91">
        <f t="shared" si="35"/>
        <v>0</v>
      </c>
      <c r="N186" s="78"/>
      <c r="O186" s="92">
        <f t="shared" si="36"/>
        <v>15.18</v>
      </c>
      <c r="P186" s="92"/>
      <c r="Q186" s="90" t="str">
        <f t="shared" si="37"/>
        <v>-</v>
      </c>
      <c r="R186" s="90"/>
      <c r="S186" s="90" t="str">
        <f t="shared" si="38"/>
        <v>-</v>
      </c>
      <c r="T186" s="90"/>
      <c r="U186" s="91">
        <f t="shared" si="39"/>
        <v>0</v>
      </c>
      <c r="V186" s="78"/>
      <c r="W186" s="92">
        <f t="shared" si="40"/>
        <v>39.34</v>
      </c>
      <c r="X186" s="92"/>
      <c r="Y186" s="90" t="str">
        <f t="shared" si="41"/>
        <v>-</v>
      </c>
      <c r="Z186" s="90"/>
      <c r="AA186" s="90" t="str">
        <f t="shared" si="42"/>
        <v>-</v>
      </c>
      <c r="AB186" s="90"/>
      <c r="AC186" s="91">
        <f t="shared" si="43"/>
        <v>0</v>
      </c>
      <c r="AD186" s="78"/>
      <c r="AE186" s="92">
        <f t="shared" si="44"/>
        <v>54.38999999999999</v>
      </c>
      <c r="AF186" s="92"/>
      <c r="AG186" s="90" t="str">
        <f t="shared" si="45"/>
        <v>-</v>
      </c>
      <c r="AH186" s="78"/>
      <c r="AI186" s="89">
        <f t="shared" si="46"/>
        <v>65.96</v>
      </c>
      <c r="AJ186" s="78"/>
      <c r="AK186" s="90" t="str">
        <f t="shared" si="47"/>
        <v>-</v>
      </c>
    </row>
    <row r="187" spans="1:37" ht="12.75">
      <c r="A187" s="78"/>
      <c r="B187" s="78"/>
      <c r="C187" s="14" t="s">
        <v>32</v>
      </c>
      <c r="D187" s="14"/>
      <c r="E187" s="15">
        <f>MODL01!B34</f>
        <v>0.68</v>
      </c>
      <c r="F187" s="15"/>
      <c r="G187" s="89">
        <f t="shared" si="32"/>
        <v>4.67</v>
      </c>
      <c r="H187" s="89"/>
      <c r="I187" s="90" t="str">
        <f t="shared" si="33"/>
        <v>-</v>
      </c>
      <c r="J187" s="90"/>
      <c r="K187" s="90" t="str">
        <f t="shared" si="34"/>
        <v>-</v>
      </c>
      <c r="L187" s="90"/>
      <c r="M187" s="91">
        <f t="shared" si="35"/>
        <v>0</v>
      </c>
      <c r="N187" s="78"/>
      <c r="O187" s="92">
        <f t="shared" si="36"/>
        <v>12.92</v>
      </c>
      <c r="P187" s="92"/>
      <c r="Q187" s="90" t="str">
        <f t="shared" si="37"/>
        <v>-</v>
      </c>
      <c r="R187" s="90"/>
      <c r="S187" s="90" t="str">
        <f t="shared" si="38"/>
        <v>-</v>
      </c>
      <c r="T187" s="90"/>
      <c r="U187" s="91">
        <f t="shared" si="39"/>
        <v>0</v>
      </c>
      <c r="V187" s="78"/>
      <c r="W187" s="92">
        <f t="shared" si="40"/>
        <v>33.67</v>
      </c>
      <c r="X187" s="92"/>
      <c r="Y187" s="90" t="str">
        <f t="shared" si="41"/>
        <v>-</v>
      </c>
      <c r="Z187" s="90"/>
      <c r="AA187" s="90" t="str">
        <f t="shared" si="42"/>
        <v>-</v>
      </c>
      <c r="AB187" s="90"/>
      <c r="AC187" s="91">
        <f t="shared" si="43"/>
        <v>0</v>
      </c>
      <c r="AD187" s="78"/>
      <c r="AE187" s="92">
        <f t="shared" si="44"/>
        <v>54.599999999999994</v>
      </c>
      <c r="AF187" s="92"/>
      <c r="AG187" s="90" t="str">
        <f t="shared" si="45"/>
        <v>-</v>
      </c>
      <c r="AH187" s="78"/>
      <c r="AI187" s="89">
        <f t="shared" si="46"/>
        <v>63.599999999999994</v>
      </c>
      <c r="AJ187" s="78"/>
      <c r="AK187" s="90" t="str">
        <f t="shared" si="47"/>
        <v>-</v>
      </c>
    </row>
    <row r="188" spans="1:37" ht="12.75">
      <c r="A188" s="78"/>
      <c r="B188" s="78"/>
      <c r="C188" s="14" t="s">
        <v>33</v>
      </c>
      <c r="D188" s="14"/>
      <c r="E188" s="15">
        <f>MODL01!B35</f>
        <v>0.13</v>
      </c>
      <c r="F188" s="15"/>
      <c r="G188" s="89">
        <f t="shared" si="32"/>
        <v>2.98</v>
      </c>
      <c r="H188" s="89"/>
      <c r="I188" s="90" t="str">
        <f t="shared" si="33"/>
        <v>-</v>
      </c>
      <c r="J188" s="90"/>
      <c r="K188" s="90" t="str">
        <f t="shared" si="34"/>
        <v>-</v>
      </c>
      <c r="L188" s="90"/>
      <c r="M188" s="91">
        <f t="shared" si="35"/>
        <v>0</v>
      </c>
      <c r="N188" s="78"/>
      <c r="O188" s="92">
        <f t="shared" si="36"/>
        <v>9.65</v>
      </c>
      <c r="P188" s="92"/>
      <c r="Q188" s="90" t="str">
        <f t="shared" si="37"/>
        <v>-</v>
      </c>
      <c r="R188" s="90"/>
      <c r="S188" s="90" t="str">
        <f t="shared" si="38"/>
        <v>-</v>
      </c>
      <c r="T188" s="90"/>
      <c r="U188" s="91">
        <f t="shared" si="39"/>
        <v>0</v>
      </c>
      <c r="V188" s="78"/>
      <c r="W188" s="92">
        <f t="shared" si="40"/>
        <v>33.330000000000005</v>
      </c>
      <c r="X188" s="92"/>
      <c r="Y188" s="90" t="str">
        <f t="shared" si="41"/>
        <v>-</v>
      </c>
      <c r="Z188" s="90"/>
      <c r="AA188" s="90" t="str">
        <f t="shared" si="42"/>
        <v>-</v>
      </c>
      <c r="AB188" s="90"/>
      <c r="AC188" s="91">
        <f t="shared" si="43"/>
        <v>0</v>
      </c>
      <c r="AD188" s="78"/>
      <c r="AE188" s="92">
        <f t="shared" si="44"/>
        <v>52.10999999999999</v>
      </c>
      <c r="AF188" s="92"/>
      <c r="AG188" s="90" t="str">
        <f t="shared" si="45"/>
        <v>-</v>
      </c>
      <c r="AH188" s="78"/>
      <c r="AI188" s="89">
        <f t="shared" si="46"/>
        <v>59.48</v>
      </c>
      <c r="AJ188" s="78"/>
      <c r="AK188" s="90" t="str">
        <f t="shared" si="47"/>
        <v>-</v>
      </c>
    </row>
    <row r="189" spans="1:37" ht="12.75">
      <c r="A189" s="78"/>
      <c r="B189" s="78"/>
      <c r="C189" s="14" t="s">
        <v>34</v>
      </c>
      <c r="D189" s="14"/>
      <c r="E189" s="15">
        <f>MODL01!B36</f>
        <v>7.58</v>
      </c>
      <c r="F189" s="15"/>
      <c r="G189" s="89">
        <f t="shared" si="32"/>
        <v>8.39</v>
      </c>
      <c r="H189" s="89"/>
      <c r="I189" s="90" t="str">
        <f t="shared" si="33"/>
        <v>-</v>
      </c>
      <c r="J189" s="90"/>
      <c r="K189" s="90" t="str">
        <f t="shared" si="34"/>
        <v>-</v>
      </c>
      <c r="L189" s="90"/>
      <c r="M189" s="91">
        <f t="shared" si="35"/>
        <v>0</v>
      </c>
      <c r="N189" s="78"/>
      <c r="O189" s="92">
        <f t="shared" si="36"/>
        <v>15.96</v>
      </c>
      <c r="P189" s="92"/>
      <c r="Q189" s="90" t="str">
        <f t="shared" si="37"/>
        <v>-</v>
      </c>
      <c r="R189" s="90"/>
      <c r="S189" s="90" t="str">
        <f t="shared" si="38"/>
        <v>-</v>
      </c>
      <c r="T189" s="90"/>
      <c r="U189" s="91">
        <f t="shared" si="39"/>
        <v>0</v>
      </c>
      <c r="V189" s="78"/>
      <c r="W189" s="92">
        <f t="shared" si="40"/>
        <v>40.58</v>
      </c>
      <c r="X189" s="92"/>
      <c r="Y189" s="90" t="str">
        <f t="shared" si="41"/>
        <v>-</v>
      </c>
      <c r="Z189" s="90"/>
      <c r="AA189" s="90" t="str">
        <f t="shared" si="42"/>
        <v>-</v>
      </c>
      <c r="AB189" s="90"/>
      <c r="AC189" s="91">
        <f t="shared" si="43"/>
        <v>0</v>
      </c>
      <c r="AD189" s="78"/>
      <c r="AE189" s="92">
        <f t="shared" si="44"/>
        <v>57.169999999999995</v>
      </c>
      <c r="AF189" s="92"/>
      <c r="AG189" s="90" t="str">
        <f t="shared" si="45"/>
        <v>-</v>
      </c>
      <c r="AH189" s="78"/>
      <c r="AI189" s="89">
        <f t="shared" si="46"/>
        <v>65.43</v>
      </c>
      <c r="AJ189" s="78"/>
      <c r="AK189" s="90" t="str">
        <f t="shared" si="47"/>
        <v>-</v>
      </c>
    </row>
    <row r="190" spans="1:37" ht="12.75">
      <c r="A190" s="78"/>
      <c r="B190" s="78"/>
      <c r="C190" s="14" t="s">
        <v>35</v>
      </c>
      <c r="D190" s="14"/>
      <c r="E190" s="15">
        <f>MODL01!B37</f>
        <v>2.95</v>
      </c>
      <c r="F190" s="15"/>
      <c r="G190" s="89">
        <f t="shared" si="32"/>
        <v>10.66</v>
      </c>
      <c r="H190" s="89"/>
      <c r="I190" s="90" t="str">
        <f t="shared" si="33"/>
        <v>-</v>
      </c>
      <c r="J190" s="90"/>
      <c r="K190" s="90" t="str">
        <f t="shared" si="34"/>
        <v>-</v>
      </c>
      <c r="L190" s="90"/>
      <c r="M190" s="91">
        <f t="shared" si="35"/>
        <v>0</v>
      </c>
      <c r="N190" s="78"/>
      <c r="O190" s="92">
        <f t="shared" si="36"/>
        <v>15.329999999999998</v>
      </c>
      <c r="P190" s="92"/>
      <c r="Q190" s="90" t="str">
        <f t="shared" si="37"/>
        <v>-</v>
      </c>
      <c r="R190" s="90"/>
      <c r="S190" s="90" t="str">
        <f t="shared" si="38"/>
        <v>-</v>
      </c>
      <c r="T190" s="90"/>
      <c r="U190" s="91">
        <f t="shared" si="39"/>
        <v>0</v>
      </c>
      <c r="V190" s="78"/>
      <c r="W190" s="92">
        <f t="shared" si="40"/>
        <v>42.6</v>
      </c>
      <c r="X190" s="92"/>
      <c r="Y190" s="90" t="str">
        <f t="shared" si="41"/>
        <v>-</v>
      </c>
      <c r="Z190" s="90"/>
      <c r="AA190" s="90" t="str">
        <f t="shared" si="42"/>
        <v>-</v>
      </c>
      <c r="AB190" s="90"/>
      <c r="AC190" s="91">
        <f t="shared" si="43"/>
        <v>0</v>
      </c>
      <c r="AD190" s="78"/>
      <c r="AE190" s="92">
        <f t="shared" si="44"/>
        <v>58.370000000000005</v>
      </c>
      <c r="AF190" s="92"/>
      <c r="AG190" s="90" t="str">
        <f t="shared" si="45"/>
        <v>-</v>
      </c>
      <c r="AH190" s="78"/>
      <c r="AI190" s="89">
        <f t="shared" si="46"/>
        <v>68.38000000000001</v>
      </c>
      <c r="AJ190" s="78"/>
      <c r="AK190" s="90" t="str">
        <f t="shared" si="47"/>
        <v>-</v>
      </c>
    </row>
    <row r="191" spans="1:37" ht="12.75">
      <c r="A191" s="78"/>
      <c r="B191" s="78"/>
      <c r="C191" s="14" t="s">
        <v>36</v>
      </c>
      <c r="D191" s="14"/>
      <c r="E191" s="15">
        <f>MODL01!B38</f>
        <v>3.62</v>
      </c>
      <c r="F191" s="15"/>
      <c r="G191" s="89">
        <f t="shared" si="32"/>
        <v>14.150000000000002</v>
      </c>
      <c r="H191" s="89"/>
      <c r="I191" s="90" t="str">
        <f t="shared" si="33"/>
        <v>-</v>
      </c>
      <c r="J191" s="90"/>
      <c r="K191" s="90" t="str">
        <f t="shared" si="34"/>
        <v>-</v>
      </c>
      <c r="L191" s="90"/>
      <c r="M191" s="91">
        <f t="shared" si="35"/>
        <v>0</v>
      </c>
      <c r="N191" s="78"/>
      <c r="O191" s="92">
        <f t="shared" si="36"/>
        <v>17.130000000000003</v>
      </c>
      <c r="P191" s="92"/>
      <c r="Q191" s="90" t="str">
        <f t="shared" si="37"/>
        <v>-</v>
      </c>
      <c r="R191" s="90"/>
      <c r="S191" s="90" t="str">
        <f t="shared" si="38"/>
        <v>-</v>
      </c>
      <c r="T191" s="90"/>
      <c r="U191" s="91">
        <f t="shared" si="39"/>
        <v>0</v>
      </c>
      <c r="V191" s="78"/>
      <c r="W191" s="92">
        <f t="shared" si="40"/>
        <v>41.230000000000004</v>
      </c>
      <c r="X191" s="92"/>
      <c r="Y191" s="90" t="str">
        <f t="shared" si="41"/>
        <v>-</v>
      </c>
      <c r="Z191" s="90"/>
      <c r="AA191" s="90" t="str">
        <f t="shared" si="42"/>
        <v>-</v>
      </c>
      <c r="AB191" s="90"/>
      <c r="AC191" s="91">
        <f t="shared" si="43"/>
        <v>0</v>
      </c>
      <c r="AD191" s="78"/>
      <c r="AE191" s="92">
        <f t="shared" si="44"/>
        <v>60.470000000000006</v>
      </c>
      <c r="AF191" s="92"/>
      <c r="AG191" s="90" t="str">
        <f t="shared" si="45"/>
        <v>-</v>
      </c>
      <c r="AH191" s="78"/>
      <c r="AI191" s="89">
        <f t="shared" si="46"/>
        <v>71.93</v>
      </c>
      <c r="AJ191" s="78"/>
      <c r="AK191" s="90" t="str">
        <f t="shared" si="47"/>
        <v>-</v>
      </c>
    </row>
    <row r="192" spans="1:37" ht="12.75">
      <c r="A192" s="78"/>
      <c r="B192" s="78"/>
      <c r="C192" s="14" t="s">
        <v>37</v>
      </c>
      <c r="D192" s="14"/>
      <c r="E192" s="15">
        <f>MODL01!B39</f>
        <v>8.81</v>
      </c>
      <c r="F192" s="15"/>
      <c r="G192" s="89">
        <f t="shared" si="32"/>
        <v>15.38</v>
      </c>
      <c r="H192" s="89"/>
      <c r="I192" s="90" t="str">
        <f t="shared" si="33"/>
        <v>-</v>
      </c>
      <c r="J192" s="90"/>
      <c r="K192" s="90" t="str">
        <f t="shared" si="34"/>
        <v>-</v>
      </c>
      <c r="L192" s="90"/>
      <c r="M192" s="91">
        <f t="shared" si="35"/>
        <v>0</v>
      </c>
      <c r="N192" s="78"/>
      <c r="O192" s="92">
        <f t="shared" si="36"/>
        <v>23.770000000000003</v>
      </c>
      <c r="P192" s="92"/>
      <c r="Q192" s="90" t="str">
        <f t="shared" si="37"/>
        <v>-</v>
      </c>
      <c r="R192" s="90"/>
      <c r="S192" s="90" t="str">
        <f t="shared" si="38"/>
        <v>-</v>
      </c>
      <c r="T192" s="90"/>
      <c r="U192" s="91">
        <f t="shared" si="39"/>
        <v>0</v>
      </c>
      <c r="V192" s="78"/>
      <c r="W192" s="92">
        <f t="shared" si="40"/>
        <v>38.95</v>
      </c>
      <c r="X192" s="92"/>
      <c r="Y192" s="90" t="str">
        <f t="shared" si="41"/>
        <v>-</v>
      </c>
      <c r="Z192" s="90"/>
      <c r="AA192" s="90" t="str">
        <f t="shared" si="42"/>
        <v>-</v>
      </c>
      <c r="AB192" s="90"/>
      <c r="AC192" s="91">
        <f t="shared" si="43"/>
        <v>0</v>
      </c>
      <c r="AD192" s="78"/>
      <c r="AE192" s="92">
        <f t="shared" si="44"/>
        <v>63.11000000000001</v>
      </c>
      <c r="AF192" s="92"/>
      <c r="AG192" s="90" t="str">
        <f t="shared" si="45"/>
        <v>-</v>
      </c>
      <c r="AH192" s="78"/>
      <c r="AI192" s="89">
        <f t="shared" si="46"/>
        <v>78.45</v>
      </c>
      <c r="AJ192" s="78"/>
      <c r="AK192" s="90" t="str">
        <f t="shared" si="47"/>
        <v>-</v>
      </c>
    </row>
    <row r="193" spans="1:37" ht="12.75">
      <c r="A193" s="78"/>
      <c r="B193" s="78"/>
      <c r="C193" s="14" t="s">
        <v>38</v>
      </c>
      <c r="D193" s="14"/>
      <c r="E193" s="15">
        <f>MODL01!B40</f>
        <v>5.18</v>
      </c>
      <c r="F193" s="15"/>
      <c r="G193" s="89">
        <f t="shared" si="32"/>
        <v>17.61</v>
      </c>
      <c r="H193" s="89"/>
      <c r="I193" s="90" t="str">
        <f t="shared" si="33"/>
        <v>-</v>
      </c>
      <c r="J193" s="90"/>
      <c r="K193" s="90" t="str">
        <f t="shared" si="34"/>
        <v>-</v>
      </c>
      <c r="L193" s="90"/>
      <c r="M193" s="91">
        <f t="shared" si="35"/>
        <v>0</v>
      </c>
      <c r="N193" s="78"/>
      <c r="O193" s="92">
        <f t="shared" si="36"/>
        <v>28.270000000000003</v>
      </c>
      <c r="P193" s="92"/>
      <c r="Q193" s="90" t="str">
        <f t="shared" si="37"/>
        <v>-</v>
      </c>
      <c r="R193" s="90"/>
      <c r="S193" s="90" t="str">
        <f t="shared" si="38"/>
        <v>-</v>
      </c>
      <c r="T193" s="90"/>
      <c r="U193" s="91">
        <f t="shared" si="39"/>
        <v>0</v>
      </c>
      <c r="V193" s="78"/>
      <c r="W193" s="92">
        <f t="shared" si="40"/>
        <v>41.190000000000005</v>
      </c>
      <c r="X193" s="92"/>
      <c r="Y193" s="90" t="str">
        <f t="shared" si="41"/>
        <v>-</v>
      </c>
      <c r="Z193" s="90"/>
      <c r="AA193" s="90" t="str">
        <f t="shared" si="42"/>
        <v>-</v>
      </c>
      <c r="AB193" s="90"/>
      <c r="AC193" s="91">
        <f t="shared" si="43"/>
        <v>0</v>
      </c>
      <c r="AD193" s="78"/>
      <c r="AE193" s="92">
        <f t="shared" si="44"/>
        <v>61.940000000000005</v>
      </c>
      <c r="AF193" s="92"/>
      <c r="AG193" s="90" t="str">
        <f t="shared" si="45"/>
        <v>-</v>
      </c>
      <c r="AH193" s="78"/>
      <c r="AI193" s="89">
        <f t="shared" si="46"/>
        <v>83.34</v>
      </c>
      <c r="AJ193" s="78"/>
      <c r="AK193" s="90" t="str">
        <f t="shared" si="47"/>
        <v>-</v>
      </c>
    </row>
    <row r="194" spans="1:37" ht="12.75">
      <c r="A194" s="80">
        <v>2002</v>
      </c>
      <c r="B194" s="80"/>
      <c r="C194" s="14" t="s">
        <v>28</v>
      </c>
      <c r="D194" s="14"/>
      <c r="E194" s="15">
        <f>MODL02!B29</f>
        <v>1.05</v>
      </c>
      <c r="F194" s="15"/>
      <c r="G194" s="89">
        <f t="shared" si="32"/>
        <v>15.040000000000001</v>
      </c>
      <c r="H194" s="89"/>
      <c r="I194" s="90" t="str">
        <f t="shared" si="33"/>
        <v>-</v>
      </c>
      <c r="J194" s="90"/>
      <c r="K194" s="90" t="str">
        <f t="shared" si="34"/>
        <v>-</v>
      </c>
      <c r="L194" s="90"/>
      <c r="M194" s="91">
        <f t="shared" si="35"/>
        <v>0</v>
      </c>
      <c r="N194" s="78"/>
      <c r="O194" s="92">
        <f t="shared" si="36"/>
        <v>29.19</v>
      </c>
      <c r="P194" s="92"/>
      <c r="Q194" s="90" t="str">
        <f t="shared" si="37"/>
        <v>-</v>
      </c>
      <c r="R194" s="90"/>
      <c r="S194" s="90" t="str">
        <f t="shared" si="38"/>
        <v>-</v>
      </c>
      <c r="T194" s="90"/>
      <c r="U194" s="91">
        <f t="shared" si="39"/>
        <v>0</v>
      </c>
      <c r="V194" s="78"/>
      <c r="W194" s="92">
        <f t="shared" si="40"/>
        <v>38.839999999999996</v>
      </c>
      <c r="X194" s="92"/>
      <c r="Y194" s="90" t="str">
        <f t="shared" si="41"/>
        <v>-</v>
      </c>
      <c r="Z194" s="90"/>
      <c r="AA194" s="90" t="str">
        <f t="shared" si="42"/>
        <v>-</v>
      </c>
      <c r="AB194" s="90"/>
      <c r="AC194" s="91">
        <f t="shared" si="43"/>
        <v>0</v>
      </c>
      <c r="AD194" s="78"/>
      <c r="AE194" s="92">
        <f t="shared" si="44"/>
        <v>62.52</v>
      </c>
      <c r="AF194" s="92"/>
      <c r="AG194" s="90" t="str">
        <f t="shared" si="45"/>
        <v>-</v>
      </c>
      <c r="AH194" s="78"/>
      <c r="AI194" s="89">
        <f t="shared" si="46"/>
        <v>83.92</v>
      </c>
      <c r="AJ194" s="78"/>
      <c r="AK194" s="90" t="str">
        <f t="shared" si="47"/>
        <v>-</v>
      </c>
    </row>
    <row r="195" spans="1:37" ht="12.75">
      <c r="A195" s="78"/>
      <c r="B195" s="78"/>
      <c r="C195" s="14" t="s">
        <v>29</v>
      </c>
      <c r="D195" s="14"/>
      <c r="E195" s="15">
        <f>MODL02!B30</f>
        <v>0.7</v>
      </c>
      <c r="F195" s="15"/>
      <c r="G195" s="89">
        <f t="shared" si="32"/>
        <v>6.93</v>
      </c>
      <c r="H195" s="89"/>
      <c r="I195" s="90" t="str">
        <f t="shared" si="33"/>
        <v>-</v>
      </c>
      <c r="J195" s="90"/>
      <c r="K195" s="90" t="str">
        <f t="shared" si="34"/>
        <v>-</v>
      </c>
      <c r="L195" s="90"/>
      <c r="M195" s="91">
        <f t="shared" si="35"/>
        <v>0</v>
      </c>
      <c r="N195" s="78"/>
      <c r="O195" s="92">
        <f t="shared" si="36"/>
        <v>22.310000000000002</v>
      </c>
      <c r="P195" s="92"/>
      <c r="Q195" s="90" t="str">
        <f t="shared" si="37"/>
        <v>-</v>
      </c>
      <c r="R195" s="90"/>
      <c r="S195" s="90" t="str">
        <f t="shared" si="38"/>
        <v>-</v>
      </c>
      <c r="T195" s="90"/>
      <c r="U195" s="91">
        <f t="shared" si="39"/>
        <v>0</v>
      </c>
      <c r="V195" s="78"/>
      <c r="W195" s="92">
        <f t="shared" si="40"/>
        <v>38.27</v>
      </c>
      <c r="X195" s="92"/>
      <c r="Y195" s="90" t="str">
        <f t="shared" si="41"/>
        <v>-</v>
      </c>
      <c r="Z195" s="90"/>
      <c r="AA195" s="90" t="str">
        <f t="shared" si="42"/>
        <v>-</v>
      </c>
      <c r="AB195" s="90"/>
      <c r="AC195" s="91">
        <f t="shared" si="43"/>
        <v>0</v>
      </c>
      <c r="AD195" s="78"/>
      <c r="AE195" s="92">
        <f t="shared" si="44"/>
        <v>62.89</v>
      </c>
      <c r="AF195" s="92"/>
      <c r="AG195" s="90" t="str">
        <f t="shared" si="45"/>
        <v>-</v>
      </c>
      <c r="AH195" s="78"/>
      <c r="AI195" s="89">
        <f t="shared" si="46"/>
        <v>82</v>
      </c>
      <c r="AJ195" s="78"/>
      <c r="AK195" s="90" t="str">
        <f t="shared" si="47"/>
        <v>-</v>
      </c>
    </row>
    <row r="196" spans="1:37" ht="12.75">
      <c r="A196" s="78"/>
      <c r="B196" s="78"/>
      <c r="C196" s="14" t="s">
        <v>30</v>
      </c>
      <c r="D196" s="14"/>
      <c r="E196" s="15">
        <f>MODL02!B31</f>
        <v>1.63</v>
      </c>
      <c r="F196" s="15"/>
      <c r="G196" s="89">
        <f t="shared" si="32"/>
        <v>3.38</v>
      </c>
      <c r="H196" s="89"/>
      <c r="I196" s="90" t="str">
        <f t="shared" si="33"/>
        <v>-</v>
      </c>
      <c r="J196" s="90"/>
      <c r="K196" s="90" t="str">
        <f t="shared" si="34"/>
        <v>-</v>
      </c>
      <c r="L196" s="90"/>
      <c r="M196" s="91">
        <f t="shared" si="35"/>
        <v>0</v>
      </c>
      <c r="N196" s="78"/>
      <c r="O196" s="92">
        <f t="shared" si="36"/>
        <v>20.99</v>
      </c>
      <c r="P196" s="92"/>
      <c r="Q196" s="90" t="str">
        <f t="shared" si="37"/>
        <v>-</v>
      </c>
      <c r="R196" s="90"/>
      <c r="S196" s="90" t="str">
        <f t="shared" si="38"/>
        <v>-</v>
      </c>
      <c r="T196" s="90"/>
      <c r="U196" s="91">
        <f t="shared" si="39"/>
        <v>0</v>
      </c>
      <c r="V196" s="78"/>
      <c r="W196" s="92">
        <f t="shared" si="40"/>
        <v>36.32</v>
      </c>
      <c r="X196" s="92"/>
      <c r="Y196" s="90" t="str">
        <f t="shared" si="41"/>
        <v>-</v>
      </c>
      <c r="Z196" s="90"/>
      <c r="AA196" s="90" t="str">
        <f t="shared" si="42"/>
        <v>-</v>
      </c>
      <c r="AB196" s="90"/>
      <c r="AC196" s="91">
        <f t="shared" si="43"/>
        <v>0</v>
      </c>
      <c r="AD196" s="78"/>
      <c r="AE196" s="92">
        <f t="shared" si="44"/>
        <v>63.59</v>
      </c>
      <c r="AF196" s="92"/>
      <c r="AG196" s="90" t="str">
        <f t="shared" si="45"/>
        <v>-</v>
      </c>
      <c r="AH196" s="78"/>
      <c r="AI196" s="89">
        <f t="shared" si="46"/>
        <v>81.10999999999999</v>
      </c>
      <c r="AJ196" s="78"/>
      <c r="AK196" s="90" t="str">
        <f t="shared" si="47"/>
        <v>-</v>
      </c>
    </row>
    <row r="197" spans="1:37" ht="12.75">
      <c r="A197" s="78"/>
      <c r="B197" s="78"/>
      <c r="C197" s="14" t="s">
        <v>31</v>
      </c>
      <c r="D197" s="14"/>
      <c r="E197" s="15">
        <f>MODL02!B32</f>
        <v>1.25</v>
      </c>
      <c r="F197" s="15"/>
      <c r="G197" s="89">
        <f t="shared" si="32"/>
        <v>3.58</v>
      </c>
      <c r="H197" s="89"/>
      <c r="I197" s="90" t="str">
        <f t="shared" si="33"/>
        <v>-</v>
      </c>
      <c r="J197" s="90"/>
      <c r="K197" s="90" t="str">
        <f t="shared" si="34"/>
        <v>-</v>
      </c>
      <c r="L197" s="90"/>
      <c r="M197" s="91">
        <f t="shared" si="35"/>
        <v>0</v>
      </c>
      <c r="N197" s="78"/>
      <c r="O197" s="92">
        <f t="shared" si="36"/>
        <v>18.62</v>
      </c>
      <c r="P197" s="92"/>
      <c r="Q197" s="90" t="str">
        <f t="shared" si="37"/>
        <v>-</v>
      </c>
      <c r="R197" s="90"/>
      <c r="S197" s="90" t="str">
        <f t="shared" si="38"/>
        <v>-</v>
      </c>
      <c r="T197" s="90"/>
      <c r="U197" s="91">
        <f t="shared" si="39"/>
        <v>0</v>
      </c>
      <c r="V197" s="78"/>
      <c r="W197" s="92">
        <f t="shared" si="40"/>
        <v>35.75000000000001</v>
      </c>
      <c r="X197" s="92"/>
      <c r="Y197" s="90" t="str">
        <f t="shared" si="41"/>
        <v>-</v>
      </c>
      <c r="Z197" s="90"/>
      <c r="AA197" s="90" t="str">
        <f t="shared" si="42"/>
        <v>-</v>
      </c>
      <c r="AB197" s="90"/>
      <c r="AC197" s="91">
        <f t="shared" si="43"/>
        <v>0</v>
      </c>
      <c r="AD197" s="78"/>
      <c r="AE197" s="92">
        <f t="shared" si="44"/>
        <v>59.85000000000001</v>
      </c>
      <c r="AF197" s="92"/>
      <c r="AG197" s="90" t="str">
        <f t="shared" si="45"/>
        <v>-</v>
      </c>
      <c r="AH197" s="78"/>
      <c r="AI197" s="89">
        <f t="shared" si="46"/>
        <v>80.60999999999999</v>
      </c>
      <c r="AJ197" s="78"/>
      <c r="AK197" s="90" t="str">
        <f t="shared" si="47"/>
        <v>-</v>
      </c>
    </row>
    <row r="198" spans="1:37" ht="12.75">
      <c r="A198" s="78"/>
      <c r="B198" s="78"/>
      <c r="C198" s="14" t="s">
        <v>2</v>
      </c>
      <c r="D198" s="14"/>
      <c r="E198" s="15">
        <f>MODL02!B33</f>
        <v>1.51</v>
      </c>
      <c r="F198" s="15"/>
      <c r="G198" s="89">
        <f t="shared" si="32"/>
        <v>4.39</v>
      </c>
      <c r="H198" s="89"/>
      <c r="I198" s="90" t="str">
        <f t="shared" si="33"/>
        <v>-</v>
      </c>
      <c r="J198" s="90"/>
      <c r="K198" s="90" t="str">
        <f t="shared" si="34"/>
        <v>-</v>
      </c>
      <c r="L198" s="90"/>
      <c r="M198" s="91">
        <f t="shared" si="35"/>
        <v>0</v>
      </c>
      <c r="N198" s="78"/>
      <c r="O198" s="92">
        <f t="shared" si="36"/>
        <v>11.319999999999999</v>
      </c>
      <c r="P198" s="92"/>
      <c r="Q198" s="90" t="str">
        <f t="shared" si="37"/>
        <v>-</v>
      </c>
      <c r="R198" s="90"/>
      <c r="S198" s="90" t="str">
        <f t="shared" si="38"/>
        <v>-</v>
      </c>
      <c r="T198" s="90"/>
      <c r="U198" s="91">
        <f t="shared" si="39"/>
        <v>0</v>
      </c>
      <c r="V198" s="78"/>
      <c r="W198" s="92">
        <f t="shared" si="40"/>
        <v>35.09</v>
      </c>
      <c r="X198" s="92"/>
      <c r="Y198" s="90" t="str">
        <f t="shared" si="41"/>
        <v>-</v>
      </c>
      <c r="Z198" s="90"/>
      <c r="AA198" s="90" t="str">
        <f t="shared" si="42"/>
        <v>-</v>
      </c>
      <c r="AB198" s="90"/>
      <c r="AC198" s="91">
        <f t="shared" si="43"/>
        <v>0</v>
      </c>
      <c r="AD198" s="78"/>
      <c r="AE198" s="92">
        <f t="shared" si="44"/>
        <v>50.27</v>
      </c>
      <c r="AF198" s="92"/>
      <c r="AG198" s="90" t="str">
        <f t="shared" si="45"/>
        <v>-</v>
      </c>
      <c r="AH198" s="78"/>
      <c r="AI198" s="89">
        <f t="shared" si="46"/>
        <v>80.60000000000001</v>
      </c>
      <c r="AJ198" s="78"/>
      <c r="AK198" s="90" t="str">
        <f t="shared" si="47"/>
        <v>-</v>
      </c>
    </row>
    <row r="199" spans="1:37" ht="12.75">
      <c r="A199" s="78"/>
      <c r="B199" s="78"/>
      <c r="C199" s="14" t="s">
        <v>32</v>
      </c>
      <c r="D199" s="14"/>
      <c r="E199" s="15">
        <f>MODL02!B34</f>
        <v>7.65</v>
      </c>
      <c r="F199" s="15"/>
      <c r="G199" s="89">
        <f t="shared" si="32"/>
        <v>10.41</v>
      </c>
      <c r="H199" s="89"/>
      <c r="I199" s="90" t="str">
        <f t="shared" si="33"/>
        <v>-</v>
      </c>
      <c r="J199" s="90"/>
      <c r="K199" s="90" t="str">
        <f t="shared" si="34"/>
        <v>-</v>
      </c>
      <c r="L199" s="90"/>
      <c r="M199" s="91">
        <f t="shared" si="35"/>
        <v>0</v>
      </c>
      <c r="N199" s="78"/>
      <c r="O199" s="92">
        <f t="shared" si="36"/>
        <v>13.79</v>
      </c>
      <c r="P199" s="92"/>
      <c r="Q199" s="90" t="str">
        <f t="shared" si="37"/>
        <v>-</v>
      </c>
      <c r="R199" s="90"/>
      <c r="S199" s="90" t="str">
        <f t="shared" si="38"/>
        <v>-</v>
      </c>
      <c r="T199" s="90"/>
      <c r="U199" s="91">
        <f t="shared" si="39"/>
        <v>0</v>
      </c>
      <c r="V199" s="78"/>
      <c r="W199" s="92">
        <f t="shared" si="40"/>
        <v>42.06</v>
      </c>
      <c r="X199" s="92"/>
      <c r="Y199" s="90" t="str">
        <f t="shared" si="41"/>
        <v>-</v>
      </c>
      <c r="Z199" s="90"/>
      <c r="AA199" s="90" t="str">
        <f t="shared" si="42"/>
        <v>-</v>
      </c>
      <c r="AB199" s="90"/>
      <c r="AC199" s="91">
        <f t="shared" si="43"/>
        <v>0</v>
      </c>
      <c r="AD199" s="78"/>
      <c r="AE199" s="92">
        <f t="shared" si="44"/>
        <v>54.980000000000004</v>
      </c>
      <c r="AF199" s="92"/>
      <c r="AG199" s="90" t="str">
        <f t="shared" si="45"/>
        <v>-</v>
      </c>
      <c r="AH199" s="78"/>
      <c r="AI199" s="89">
        <f t="shared" si="46"/>
        <v>82.08000000000001</v>
      </c>
      <c r="AJ199" s="78"/>
      <c r="AK199" s="90" t="str">
        <f t="shared" si="47"/>
        <v>-</v>
      </c>
    </row>
    <row r="200" spans="1:37" ht="12.75">
      <c r="A200" s="78"/>
      <c r="B200" s="78"/>
      <c r="C200" s="14" t="s">
        <v>33</v>
      </c>
      <c r="D200" s="14"/>
      <c r="E200" s="15">
        <f>MODL02!B35</f>
        <v>13.24</v>
      </c>
      <c r="F200" s="15"/>
      <c r="G200" s="89">
        <f t="shared" si="32"/>
        <v>22.4</v>
      </c>
      <c r="H200" s="89"/>
      <c r="I200" s="90" t="str">
        <f t="shared" si="33"/>
        <v>-</v>
      </c>
      <c r="J200" s="90"/>
      <c r="K200" s="90" t="str">
        <f t="shared" si="34"/>
        <v>-</v>
      </c>
      <c r="L200" s="90"/>
      <c r="M200" s="91">
        <f t="shared" si="35"/>
        <v>0</v>
      </c>
      <c r="N200" s="78"/>
      <c r="O200" s="92">
        <f t="shared" si="36"/>
        <v>25.98</v>
      </c>
      <c r="P200" s="92"/>
      <c r="Q200" s="90" t="str">
        <f t="shared" si="37"/>
        <v>-</v>
      </c>
      <c r="R200" s="90"/>
      <c r="S200" s="90" t="str">
        <f t="shared" si="38"/>
        <v>-</v>
      </c>
      <c r="T200" s="90"/>
      <c r="U200" s="91">
        <f t="shared" si="39"/>
        <v>0</v>
      </c>
      <c r="V200" s="78"/>
      <c r="W200" s="92">
        <f t="shared" si="40"/>
        <v>55.169999999999995</v>
      </c>
      <c r="X200" s="92"/>
      <c r="Y200" s="90" t="str">
        <f t="shared" si="41"/>
        <v>-</v>
      </c>
      <c r="Z200" s="90"/>
      <c r="AA200" s="90" t="str">
        <f t="shared" si="42"/>
        <v>-</v>
      </c>
      <c r="AB200" s="90"/>
      <c r="AC200" s="91">
        <f t="shared" si="43"/>
        <v>0</v>
      </c>
      <c r="AD200" s="78"/>
      <c r="AE200" s="92">
        <f t="shared" si="44"/>
        <v>64.82</v>
      </c>
      <c r="AF200" s="92"/>
      <c r="AG200" s="90" t="str">
        <f t="shared" si="45"/>
        <v>-</v>
      </c>
      <c r="AH200" s="78"/>
      <c r="AI200" s="89">
        <f t="shared" si="46"/>
        <v>88.97000000000001</v>
      </c>
      <c r="AJ200" s="78"/>
      <c r="AK200" s="90" t="str">
        <f t="shared" si="47"/>
        <v>-</v>
      </c>
    </row>
    <row r="201" spans="1:37" ht="12.75">
      <c r="A201" s="78"/>
      <c r="B201" s="78"/>
      <c r="C201" s="14" t="s">
        <v>34</v>
      </c>
      <c r="D201" s="14"/>
      <c r="E201" s="15">
        <f>MODL02!B36</f>
        <v>1.75</v>
      </c>
      <c r="F201" s="15"/>
      <c r="G201" s="89">
        <f t="shared" si="32"/>
        <v>22.64</v>
      </c>
      <c r="H201" s="89"/>
      <c r="I201" s="90" t="str">
        <f t="shared" si="33"/>
        <v>-</v>
      </c>
      <c r="J201" s="90"/>
      <c r="K201" s="90" t="str">
        <f t="shared" si="34"/>
        <v>-</v>
      </c>
      <c r="L201" s="90"/>
      <c r="M201" s="91">
        <f t="shared" si="35"/>
        <v>0</v>
      </c>
      <c r="N201" s="78"/>
      <c r="O201" s="92">
        <f t="shared" si="36"/>
        <v>27.03</v>
      </c>
      <c r="P201" s="92"/>
      <c r="Q201" s="90" t="str">
        <f t="shared" si="37"/>
        <v>-</v>
      </c>
      <c r="R201" s="90"/>
      <c r="S201" s="90" t="str">
        <f t="shared" si="38"/>
        <v>-</v>
      </c>
      <c r="T201" s="90"/>
      <c r="U201" s="91">
        <f t="shared" si="39"/>
        <v>0</v>
      </c>
      <c r="V201" s="78"/>
      <c r="W201" s="92">
        <f t="shared" si="40"/>
        <v>49.34</v>
      </c>
      <c r="X201" s="92"/>
      <c r="Y201" s="90" t="str">
        <f t="shared" si="41"/>
        <v>-</v>
      </c>
      <c r="Z201" s="90"/>
      <c r="AA201" s="90" t="str">
        <f t="shared" si="42"/>
        <v>-</v>
      </c>
      <c r="AB201" s="90"/>
      <c r="AC201" s="91">
        <f t="shared" si="43"/>
        <v>0</v>
      </c>
      <c r="AD201" s="78"/>
      <c r="AE201" s="92">
        <f t="shared" si="44"/>
        <v>65.30000000000001</v>
      </c>
      <c r="AF201" s="92"/>
      <c r="AG201" s="90" t="str">
        <f t="shared" si="45"/>
        <v>-</v>
      </c>
      <c r="AH201" s="78"/>
      <c r="AI201" s="89">
        <f t="shared" si="46"/>
        <v>90.25000000000001</v>
      </c>
      <c r="AJ201" s="78"/>
      <c r="AK201" s="90" t="str">
        <f t="shared" si="47"/>
        <v>-</v>
      </c>
    </row>
    <row r="202" spans="1:37" ht="12.75">
      <c r="A202" s="78"/>
      <c r="B202" s="78"/>
      <c r="C202" s="14" t="s">
        <v>35</v>
      </c>
      <c r="D202" s="14"/>
      <c r="E202" s="15">
        <f>MODL02!B37</f>
        <v>4.7</v>
      </c>
      <c r="F202" s="15"/>
      <c r="G202" s="89">
        <f t="shared" si="32"/>
        <v>19.69</v>
      </c>
      <c r="H202" s="89"/>
      <c r="I202" s="90" t="str">
        <f t="shared" si="33"/>
        <v>-</v>
      </c>
      <c r="J202" s="90"/>
      <c r="K202" s="90" t="str">
        <f t="shared" si="34"/>
        <v>-</v>
      </c>
      <c r="L202" s="90"/>
      <c r="M202" s="91">
        <f t="shared" si="35"/>
        <v>0</v>
      </c>
      <c r="N202" s="78"/>
      <c r="O202" s="92">
        <f t="shared" si="36"/>
        <v>30.099999999999998</v>
      </c>
      <c r="P202" s="92"/>
      <c r="Q202" s="90" t="str">
        <f t="shared" si="37"/>
        <v>-</v>
      </c>
      <c r="R202" s="90"/>
      <c r="S202" s="90" t="str">
        <f t="shared" si="38"/>
        <v>-</v>
      </c>
      <c r="T202" s="90"/>
      <c r="U202" s="91">
        <f t="shared" si="39"/>
        <v>0</v>
      </c>
      <c r="V202" s="78"/>
      <c r="W202" s="92">
        <f t="shared" si="40"/>
        <v>51.09</v>
      </c>
      <c r="X202" s="92"/>
      <c r="Y202" s="90" t="str">
        <f t="shared" si="41"/>
        <v>-</v>
      </c>
      <c r="Z202" s="90"/>
      <c r="AA202" s="90" t="str">
        <f t="shared" si="42"/>
        <v>-</v>
      </c>
      <c r="AB202" s="90"/>
      <c r="AC202" s="91">
        <f t="shared" si="43"/>
        <v>0</v>
      </c>
      <c r="AD202" s="78"/>
      <c r="AE202" s="92">
        <f t="shared" si="44"/>
        <v>66.42</v>
      </c>
      <c r="AF202" s="92"/>
      <c r="AG202" s="90" t="str">
        <f t="shared" si="45"/>
        <v>-</v>
      </c>
      <c r="AH202" s="78"/>
      <c r="AI202" s="89">
        <f t="shared" si="46"/>
        <v>94.62</v>
      </c>
      <c r="AJ202" s="78"/>
      <c r="AK202" s="90" t="str">
        <f t="shared" si="47"/>
        <v>-</v>
      </c>
    </row>
    <row r="203" spans="1:37" ht="12.75">
      <c r="A203" s="78"/>
      <c r="B203" s="78"/>
      <c r="C203" s="14" t="s">
        <v>36</v>
      </c>
      <c r="D203" s="14"/>
      <c r="E203" s="15">
        <f>MODL02!B38</f>
        <v>6.75</v>
      </c>
      <c r="F203" s="15"/>
      <c r="G203" s="89">
        <f t="shared" si="32"/>
        <v>13.2</v>
      </c>
      <c r="H203" s="89"/>
      <c r="I203" s="90" t="str">
        <f t="shared" si="33"/>
        <v>-</v>
      </c>
      <c r="J203" s="90"/>
      <c r="K203" s="90" t="str">
        <f t="shared" si="34"/>
        <v>-</v>
      </c>
      <c r="L203" s="90"/>
      <c r="M203" s="91">
        <f t="shared" si="35"/>
        <v>0</v>
      </c>
      <c r="N203" s="78"/>
      <c r="O203" s="92">
        <f t="shared" si="36"/>
        <v>35.599999999999994</v>
      </c>
      <c r="P203" s="92"/>
      <c r="Q203" s="90" t="str">
        <f t="shared" si="37"/>
        <v>-</v>
      </c>
      <c r="R203" s="90"/>
      <c r="S203" s="90" t="str">
        <f t="shared" si="38"/>
        <v>-</v>
      </c>
      <c r="T203" s="90"/>
      <c r="U203" s="91">
        <f t="shared" si="39"/>
        <v>0</v>
      </c>
      <c r="V203" s="78"/>
      <c r="W203" s="92">
        <f t="shared" si="40"/>
        <v>54.220000000000006</v>
      </c>
      <c r="X203" s="92"/>
      <c r="Y203" s="90" t="str">
        <f t="shared" si="41"/>
        <v>-</v>
      </c>
      <c r="Z203" s="90"/>
      <c r="AA203" s="90" t="str">
        <f t="shared" si="42"/>
        <v>-</v>
      </c>
      <c r="AB203" s="90"/>
      <c r="AC203" s="91">
        <f t="shared" si="43"/>
        <v>0</v>
      </c>
      <c r="AD203" s="78"/>
      <c r="AE203" s="92">
        <f t="shared" si="44"/>
        <v>71.35000000000001</v>
      </c>
      <c r="AF203" s="92"/>
      <c r="AG203" s="90" t="str">
        <f t="shared" si="45"/>
        <v>-</v>
      </c>
      <c r="AH203" s="78"/>
      <c r="AI203" s="89">
        <f t="shared" si="46"/>
        <v>100.44000000000001</v>
      </c>
      <c r="AJ203" s="78"/>
      <c r="AK203" s="90" t="str">
        <f t="shared" si="47"/>
        <v>-</v>
      </c>
    </row>
    <row r="204" spans="1:37" ht="12.75">
      <c r="A204" s="78"/>
      <c r="B204" s="78"/>
      <c r="C204" s="14" t="s">
        <v>37</v>
      </c>
      <c r="D204" s="14"/>
      <c r="E204" s="15">
        <f>MODL02!B39</f>
        <v>3.2</v>
      </c>
      <c r="F204" s="15"/>
      <c r="G204" s="89">
        <f t="shared" si="32"/>
        <v>14.649999999999999</v>
      </c>
      <c r="H204" s="89"/>
      <c r="I204" s="90" t="str">
        <f t="shared" si="33"/>
        <v>-</v>
      </c>
      <c r="J204" s="90"/>
      <c r="K204" s="90" t="str">
        <f t="shared" si="34"/>
        <v>-</v>
      </c>
      <c r="L204" s="90"/>
      <c r="M204" s="91">
        <f t="shared" si="35"/>
        <v>0</v>
      </c>
      <c r="N204" s="78"/>
      <c r="O204" s="92">
        <f t="shared" si="36"/>
        <v>37.290000000000006</v>
      </c>
      <c r="P204" s="92"/>
      <c r="Q204" s="90" t="str">
        <f t="shared" si="37"/>
        <v>-</v>
      </c>
      <c r="R204" s="90"/>
      <c r="S204" s="90" t="str">
        <f t="shared" si="38"/>
        <v>-</v>
      </c>
      <c r="T204" s="90"/>
      <c r="U204" s="91">
        <f t="shared" si="39"/>
        <v>0</v>
      </c>
      <c r="V204" s="78"/>
      <c r="W204" s="92">
        <f t="shared" si="40"/>
        <v>48.61000000000001</v>
      </c>
      <c r="X204" s="92"/>
      <c r="Y204" s="90" t="str">
        <f t="shared" si="41"/>
        <v>-</v>
      </c>
      <c r="Z204" s="90"/>
      <c r="AA204" s="90" t="str">
        <f t="shared" si="42"/>
        <v>-</v>
      </c>
      <c r="AB204" s="90"/>
      <c r="AC204" s="91">
        <f t="shared" si="43"/>
        <v>0</v>
      </c>
      <c r="AD204" s="78"/>
      <c r="AE204" s="92">
        <f t="shared" si="44"/>
        <v>72.38000000000001</v>
      </c>
      <c r="AF204" s="92"/>
      <c r="AG204" s="90" t="str">
        <f t="shared" si="45"/>
        <v>-</v>
      </c>
      <c r="AH204" s="78"/>
      <c r="AI204" s="89">
        <f t="shared" si="46"/>
        <v>98.65</v>
      </c>
      <c r="AJ204" s="78"/>
      <c r="AK204" s="90" t="str">
        <f t="shared" si="47"/>
        <v>-</v>
      </c>
    </row>
    <row r="205" spans="1:37" ht="12.75">
      <c r="A205" s="78"/>
      <c r="B205" s="78"/>
      <c r="C205" s="14" t="s">
        <v>38</v>
      </c>
      <c r="D205" s="14"/>
      <c r="E205" s="15">
        <f>MODL02!B40</f>
        <v>3.87</v>
      </c>
      <c r="F205" s="15"/>
      <c r="G205" s="89">
        <f t="shared" si="32"/>
        <v>13.82</v>
      </c>
      <c r="H205" s="89"/>
      <c r="I205" s="90" t="str">
        <f t="shared" si="33"/>
        <v>-</v>
      </c>
      <c r="J205" s="90"/>
      <c r="K205" s="90" t="str">
        <f t="shared" si="34"/>
        <v>-</v>
      </c>
      <c r="L205" s="90"/>
      <c r="M205" s="91">
        <f t="shared" si="35"/>
        <v>0</v>
      </c>
      <c r="N205" s="78"/>
      <c r="O205" s="92">
        <f t="shared" si="36"/>
        <v>33.51</v>
      </c>
      <c r="P205" s="92"/>
      <c r="Q205" s="90" t="str">
        <f t="shared" si="37"/>
        <v>-</v>
      </c>
      <c r="R205" s="90"/>
      <c r="S205" s="90" t="str">
        <f t="shared" si="38"/>
        <v>-</v>
      </c>
      <c r="T205" s="90"/>
      <c r="U205" s="91">
        <f t="shared" si="39"/>
        <v>0</v>
      </c>
      <c r="V205" s="78"/>
      <c r="W205" s="92">
        <f t="shared" si="40"/>
        <v>47.300000000000004</v>
      </c>
      <c r="X205" s="92"/>
      <c r="Y205" s="90" t="str">
        <f t="shared" si="41"/>
        <v>-</v>
      </c>
      <c r="Z205" s="90"/>
      <c r="AA205" s="90" t="str">
        <f t="shared" si="42"/>
        <v>-</v>
      </c>
      <c r="AB205" s="90"/>
      <c r="AC205" s="91">
        <f t="shared" si="43"/>
        <v>0</v>
      </c>
      <c r="AD205" s="78"/>
      <c r="AE205" s="92">
        <f t="shared" si="44"/>
        <v>75.57000000000001</v>
      </c>
      <c r="AF205" s="92"/>
      <c r="AG205" s="90" t="str">
        <f t="shared" si="45"/>
        <v>-</v>
      </c>
      <c r="AH205" s="78"/>
      <c r="AI205" s="89">
        <f t="shared" si="46"/>
        <v>91.43</v>
      </c>
      <c r="AJ205" s="78"/>
      <c r="AK205" s="90" t="str">
        <f t="shared" si="47"/>
        <v>-</v>
      </c>
    </row>
    <row r="206" spans="1:37" ht="12.75">
      <c r="A206" s="80">
        <v>2003</v>
      </c>
      <c r="B206" s="80"/>
      <c r="C206" s="14" t="s">
        <v>28</v>
      </c>
      <c r="D206" s="14"/>
      <c r="E206" s="15">
        <f>MODL03!B29</f>
        <v>1.35</v>
      </c>
      <c r="F206" s="15"/>
      <c r="G206" s="89">
        <f t="shared" si="32"/>
        <v>8.42</v>
      </c>
      <c r="H206" s="89"/>
      <c r="I206" s="90" t="str">
        <f t="shared" si="33"/>
        <v>-</v>
      </c>
      <c r="J206" s="90"/>
      <c r="K206" s="90" t="str">
        <f t="shared" si="34"/>
        <v>-</v>
      </c>
      <c r="L206" s="90"/>
      <c r="M206" s="91">
        <f t="shared" si="35"/>
        <v>0</v>
      </c>
      <c r="N206" s="78"/>
      <c r="O206" s="92">
        <f t="shared" si="36"/>
        <v>21.62</v>
      </c>
      <c r="P206" s="92"/>
      <c r="Q206" s="90" t="str">
        <f t="shared" si="37"/>
        <v>-</v>
      </c>
      <c r="R206" s="90"/>
      <c r="S206" s="90" t="str">
        <f t="shared" si="38"/>
        <v>-</v>
      </c>
      <c r="T206" s="90"/>
      <c r="U206" s="91">
        <f t="shared" si="39"/>
        <v>0</v>
      </c>
      <c r="V206" s="78"/>
      <c r="W206" s="92">
        <f t="shared" si="40"/>
        <v>47.6</v>
      </c>
      <c r="X206" s="92"/>
      <c r="Y206" s="90" t="str">
        <f t="shared" si="41"/>
        <v>-</v>
      </c>
      <c r="Z206" s="90"/>
      <c r="AA206" s="90" t="str">
        <f t="shared" si="42"/>
        <v>-</v>
      </c>
      <c r="AB206" s="90"/>
      <c r="AC206" s="91">
        <f t="shared" si="43"/>
        <v>0</v>
      </c>
      <c r="AD206" s="78"/>
      <c r="AE206" s="92">
        <f t="shared" si="44"/>
        <v>76.79</v>
      </c>
      <c r="AF206" s="92"/>
      <c r="AG206" s="90" t="str">
        <f t="shared" si="45"/>
        <v>-</v>
      </c>
      <c r="AH206" s="78"/>
      <c r="AI206" s="89">
        <f t="shared" si="46"/>
        <v>89.84</v>
      </c>
      <c r="AJ206" s="78"/>
      <c r="AK206" s="90" t="str">
        <f t="shared" si="47"/>
        <v>-</v>
      </c>
    </row>
    <row r="207" spans="1:37" ht="12.75">
      <c r="A207" s="78"/>
      <c r="B207" s="78"/>
      <c r="C207" s="14" t="s">
        <v>29</v>
      </c>
      <c r="D207" s="14"/>
      <c r="E207" s="15">
        <f>MODL03!B30</f>
        <v>5.08</v>
      </c>
      <c r="F207" s="15"/>
      <c r="G207" s="89">
        <f t="shared" si="32"/>
        <v>10.3</v>
      </c>
      <c r="H207" s="89"/>
      <c r="I207" s="90" t="str">
        <f t="shared" si="33"/>
        <v>-</v>
      </c>
      <c r="J207" s="90"/>
      <c r="K207" s="90" t="str">
        <f t="shared" si="34"/>
        <v>-</v>
      </c>
      <c r="L207" s="90"/>
      <c r="M207" s="91">
        <f t="shared" si="35"/>
        <v>0</v>
      </c>
      <c r="N207" s="78"/>
      <c r="O207" s="92">
        <f t="shared" si="36"/>
        <v>24.950000000000003</v>
      </c>
      <c r="P207" s="92"/>
      <c r="Q207" s="90" t="str">
        <f t="shared" si="37"/>
        <v>-</v>
      </c>
      <c r="R207" s="90"/>
      <c r="S207" s="90" t="str">
        <f t="shared" si="38"/>
        <v>-</v>
      </c>
      <c r="T207" s="90"/>
      <c r="U207" s="91">
        <f t="shared" si="39"/>
        <v>0</v>
      </c>
      <c r="V207" s="78"/>
      <c r="W207" s="92">
        <f t="shared" si="40"/>
        <v>51.980000000000004</v>
      </c>
      <c r="X207" s="92"/>
      <c r="Y207" s="90" t="str">
        <f t="shared" si="41"/>
        <v>-</v>
      </c>
      <c r="Z207" s="90"/>
      <c r="AA207" s="90" t="str">
        <f t="shared" si="42"/>
        <v>-</v>
      </c>
      <c r="AB207" s="90"/>
      <c r="AC207" s="91">
        <f t="shared" si="43"/>
        <v>0</v>
      </c>
      <c r="AD207" s="78"/>
      <c r="AE207" s="92">
        <f t="shared" si="44"/>
        <v>74.29</v>
      </c>
      <c r="AF207" s="92"/>
      <c r="AG207" s="90" t="str">
        <f t="shared" si="45"/>
        <v>-</v>
      </c>
      <c r="AH207" s="78"/>
      <c r="AI207" s="89">
        <f t="shared" si="46"/>
        <v>91.52</v>
      </c>
      <c r="AJ207" s="78"/>
      <c r="AK207" s="90" t="str">
        <f t="shared" si="47"/>
        <v>-</v>
      </c>
    </row>
    <row r="208" spans="1:37" ht="12.75">
      <c r="A208" s="78"/>
      <c r="B208" s="78"/>
      <c r="C208" s="14" t="s">
        <v>30</v>
      </c>
      <c r="D208" s="14"/>
      <c r="E208" s="15">
        <f>MODL03!B31</f>
        <v>0.81</v>
      </c>
      <c r="F208" s="15"/>
      <c r="G208" s="89">
        <f t="shared" si="32"/>
        <v>7.24</v>
      </c>
      <c r="H208" s="89"/>
      <c r="I208" s="90" t="str">
        <f t="shared" si="33"/>
        <v>-</v>
      </c>
      <c r="J208" s="90"/>
      <c r="K208" s="90" t="str">
        <f t="shared" si="34"/>
        <v>-</v>
      </c>
      <c r="L208" s="90"/>
      <c r="M208" s="91">
        <f t="shared" si="35"/>
        <v>0</v>
      </c>
      <c r="N208" s="78"/>
      <c r="O208" s="92">
        <f t="shared" si="36"/>
        <v>21.06</v>
      </c>
      <c r="P208" s="92"/>
      <c r="Q208" s="90" t="str">
        <f t="shared" si="37"/>
        <v>-</v>
      </c>
      <c r="R208" s="90"/>
      <c r="S208" s="90" t="str">
        <f t="shared" si="38"/>
        <v>-</v>
      </c>
      <c r="T208" s="90"/>
      <c r="U208" s="91">
        <f t="shared" si="39"/>
        <v>0</v>
      </c>
      <c r="V208" s="78"/>
      <c r="W208" s="92">
        <f t="shared" si="40"/>
        <v>51.16</v>
      </c>
      <c r="X208" s="92"/>
      <c r="Y208" s="90" t="str">
        <f t="shared" si="41"/>
        <v>-</v>
      </c>
      <c r="Z208" s="90"/>
      <c r="AA208" s="90" t="str">
        <f t="shared" si="42"/>
        <v>-</v>
      </c>
      <c r="AB208" s="90"/>
      <c r="AC208" s="91">
        <f t="shared" si="43"/>
        <v>0</v>
      </c>
      <c r="AD208" s="78"/>
      <c r="AE208" s="92">
        <f t="shared" si="44"/>
        <v>72.15</v>
      </c>
      <c r="AF208" s="92"/>
      <c r="AG208" s="90" t="str">
        <f t="shared" si="45"/>
        <v>-</v>
      </c>
      <c r="AH208" s="78"/>
      <c r="AI208" s="89">
        <f t="shared" si="46"/>
        <v>91.06000000000002</v>
      </c>
      <c r="AJ208" s="78"/>
      <c r="AK208" s="90" t="str">
        <f t="shared" si="47"/>
        <v>-</v>
      </c>
    </row>
    <row r="209" spans="1:37" ht="12.75">
      <c r="A209" s="78"/>
      <c r="B209" s="78"/>
      <c r="C209" s="14" t="s">
        <v>31</v>
      </c>
      <c r="D209" s="14"/>
      <c r="E209" s="15">
        <f>MODL03!B32</f>
        <v>0.32</v>
      </c>
      <c r="F209" s="15"/>
      <c r="G209" s="89">
        <f aca="true" t="shared" si="48" ref="G209:G253">SUM(E207:E209)</f>
        <v>6.210000000000001</v>
      </c>
      <c r="H209" s="89"/>
      <c r="I209" s="90" t="str">
        <f aca="true" t="shared" si="49" ref="I209:I253">IF(G209=MIN(G$16:G$253),G209,"-")</f>
        <v>-</v>
      </c>
      <c r="J209" s="90"/>
      <c r="K209" s="90" t="str">
        <f aca="true" t="shared" si="50" ref="K209:K253">IF(G209&lt;O$4*MIN(I$16:I$253),G209,"-")</f>
        <v>-</v>
      </c>
      <c r="L209" s="90"/>
      <c r="M209" s="91">
        <f aca="true" t="shared" si="51" ref="M209:M253">IF(G209&lt;O$4*I$4,1,0)</f>
        <v>0</v>
      </c>
      <c r="N209" s="78"/>
      <c r="O209" s="92">
        <f t="shared" si="36"/>
        <v>14.63</v>
      </c>
      <c r="P209" s="92"/>
      <c r="Q209" s="90" t="str">
        <f t="shared" si="37"/>
        <v>-</v>
      </c>
      <c r="R209" s="90"/>
      <c r="S209" s="90" t="str">
        <f t="shared" si="38"/>
        <v>-</v>
      </c>
      <c r="T209" s="90"/>
      <c r="U209" s="91">
        <f t="shared" si="39"/>
        <v>0</v>
      </c>
      <c r="V209" s="78"/>
      <c r="W209" s="92">
        <f t="shared" si="40"/>
        <v>50.23</v>
      </c>
      <c r="X209" s="92"/>
      <c r="Y209" s="90" t="str">
        <f t="shared" si="41"/>
        <v>-</v>
      </c>
      <c r="Z209" s="90"/>
      <c r="AA209" s="90" t="str">
        <f t="shared" si="42"/>
        <v>-</v>
      </c>
      <c r="AB209" s="90"/>
      <c r="AC209" s="91">
        <f t="shared" si="43"/>
        <v>0</v>
      </c>
      <c r="AD209" s="78"/>
      <c r="AE209" s="92">
        <f t="shared" si="44"/>
        <v>68.85000000000001</v>
      </c>
      <c r="AF209" s="92"/>
      <c r="AG209" s="90" t="str">
        <f t="shared" si="45"/>
        <v>-</v>
      </c>
      <c r="AH209" s="78"/>
      <c r="AI209" s="89">
        <f t="shared" si="46"/>
        <v>87.8</v>
      </c>
      <c r="AJ209" s="78"/>
      <c r="AK209" s="90" t="str">
        <f t="shared" si="47"/>
        <v>-</v>
      </c>
    </row>
    <row r="210" spans="1:37" ht="12.75">
      <c r="A210" s="78"/>
      <c r="B210" s="78"/>
      <c r="C210" s="14" t="s">
        <v>2</v>
      </c>
      <c r="D210" s="14"/>
      <c r="E210" s="15">
        <f>MODL03!B33</f>
        <v>0.07</v>
      </c>
      <c r="F210" s="15"/>
      <c r="G210" s="89">
        <f t="shared" si="48"/>
        <v>1.2000000000000002</v>
      </c>
      <c r="H210" s="89"/>
      <c r="I210" s="90" t="str">
        <f t="shared" si="49"/>
        <v>-</v>
      </c>
      <c r="J210" s="90"/>
      <c r="K210" s="90">
        <f t="shared" si="50"/>
        <v>1.2000000000000002</v>
      </c>
      <c r="L210" s="90"/>
      <c r="M210" s="91">
        <f t="shared" si="51"/>
        <v>1</v>
      </c>
      <c r="N210" s="78"/>
      <c r="O210" s="92">
        <f t="shared" si="36"/>
        <v>11.500000000000002</v>
      </c>
      <c r="P210" s="92"/>
      <c r="Q210" s="90" t="str">
        <f t="shared" si="37"/>
        <v>-</v>
      </c>
      <c r="R210" s="90"/>
      <c r="S210" s="90" t="str">
        <f t="shared" si="38"/>
        <v>-</v>
      </c>
      <c r="T210" s="90"/>
      <c r="U210" s="91">
        <f t="shared" si="39"/>
        <v>0</v>
      </c>
      <c r="V210" s="78"/>
      <c r="W210" s="92">
        <f t="shared" si="40"/>
        <v>48.790000000000006</v>
      </c>
      <c r="X210" s="92"/>
      <c r="Y210" s="90" t="str">
        <f t="shared" si="41"/>
        <v>-</v>
      </c>
      <c r="Z210" s="90"/>
      <c r="AA210" s="90" t="str">
        <f t="shared" si="42"/>
        <v>-</v>
      </c>
      <c r="AB210" s="90"/>
      <c r="AC210" s="91">
        <f t="shared" si="43"/>
        <v>0</v>
      </c>
      <c r="AD210" s="78"/>
      <c r="AE210" s="92">
        <f t="shared" si="44"/>
        <v>60.11000000000001</v>
      </c>
      <c r="AF210" s="92"/>
      <c r="AG210" s="90" t="str">
        <f t="shared" si="45"/>
        <v>-</v>
      </c>
      <c r="AH210" s="78"/>
      <c r="AI210" s="89">
        <f t="shared" si="46"/>
        <v>86.05</v>
      </c>
      <c r="AJ210" s="78"/>
      <c r="AK210" s="90" t="str">
        <f t="shared" si="47"/>
        <v>-</v>
      </c>
    </row>
    <row r="211" spans="1:37" ht="12.75">
      <c r="A211" s="78"/>
      <c r="B211" s="78"/>
      <c r="C211" s="14" t="s">
        <v>32</v>
      </c>
      <c r="D211" s="14"/>
      <c r="E211" s="15">
        <f>MODL03!B34</f>
        <v>5.56</v>
      </c>
      <c r="F211" s="15"/>
      <c r="G211" s="89">
        <f t="shared" si="48"/>
        <v>5.949999999999999</v>
      </c>
      <c r="H211" s="89"/>
      <c r="I211" s="90" t="str">
        <f t="shared" si="49"/>
        <v>-</v>
      </c>
      <c r="J211" s="90"/>
      <c r="K211" s="90" t="str">
        <f t="shared" si="50"/>
        <v>-</v>
      </c>
      <c r="L211" s="90"/>
      <c r="M211" s="91">
        <f t="shared" si="51"/>
        <v>0</v>
      </c>
      <c r="N211" s="78"/>
      <c r="O211" s="92">
        <f t="shared" si="36"/>
        <v>13.190000000000001</v>
      </c>
      <c r="P211" s="92"/>
      <c r="Q211" s="90" t="str">
        <f t="shared" si="37"/>
        <v>-</v>
      </c>
      <c r="R211" s="90"/>
      <c r="S211" s="90" t="str">
        <f t="shared" si="38"/>
        <v>-</v>
      </c>
      <c r="T211" s="90"/>
      <c r="U211" s="91">
        <f t="shared" si="39"/>
        <v>0</v>
      </c>
      <c r="V211" s="78"/>
      <c r="W211" s="92">
        <f t="shared" si="40"/>
        <v>46.7</v>
      </c>
      <c r="X211" s="92"/>
      <c r="Y211" s="90" t="str">
        <f t="shared" si="41"/>
        <v>-</v>
      </c>
      <c r="Z211" s="90"/>
      <c r="AA211" s="90" t="str">
        <f t="shared" si="42"/>
        <v>-</v>
      </c>
      <c r="AB211" s="90"/>
      <c r="AC211" s="91">
        <f t="shared" si="43"/>
        <v>0</v>
      </c>
      <c r="AD211" s="78"/>
      <c r="AE211" s="92">
        <f t="shared" si="44"/>
        <v>60.49000000000001</v>
      </c>
      <c r="AF211" s="92"/>
      <c r="AG211" s="90" t="str">
        <f t="shared" si="45"/>
        <v>-</v>
      </c>
      <c r="AH211" s="78"/>
      <c r="AI211" s="89">
        <f t="shared" si="46"/>
        <v>89.44</v>
      </c>
      <c r="AJ211" s="78"/>
      <c r="AK211" s="90" t="str">
        <f t="shared" si="47"/>
        <v>-</v>
      </c>
    </row>
    <row r="212" spans="1:37" ht="12.75">
      <c r="A212" s="78"/>
      <c r="B212" s="78"/>
      <c r="C212" s="14" t="s">
        <v>33</v>
      </c>
      <c r="D212" s="14"/>
      <c r="E212" s="15">
        <f>MODL03!B35</f>
        <v>1.97</v>
      </c>
      <c r="F212" s="15"/>
      <c r="G212" s="89">
        <f t="shared" si="48"/>
        <v>7.6</v>
      </c>
      <c r="H212" s="89"/>
      <c r="I212" s="90" t="str">
        <f t="shared" si="49"/>
        <v>-</v>
      </c>
      <c r="J212" s="90"/>
      <c r="K212" s="90" t="str">
        <f t="shared" si="50"/>
        <v>-</v>
      </c>
      <c r="L212" s="90"/>
      <c r="M212" s="91">
        <f t="shared" si="51"/>
        <v>0</v>
      </c>
      <c r="N212" s="78"/>
      <c r="O212" s="92">
        <f aca="true" t="shared" si="52" ref="O212:O253">SUM(E207:E212)</f>
        <v>13.81</v>
      </c>
      <c r="P212" s="92"/>
      <c r="Q212" s="90" t="str">
        <f aca="true" t="shared" si="53" ref="Q212:Q253">IF(O212=MIN(O$19:O$253),O212,"-")</f>
        <v>-</v>
      </c>
      <c r="R212" s="90"/>
      <c r="S212" s="90" t="str">
        <f aca="true" t="shared" si="54" ref="S212:S253">IF(O212&lt;O$5*MIN(Q$19:Q$253),O212,"-")</f>
        <v>-</v>
      </c>
      <c r="T212" s="90"/>
      <c r="U212" s="91">
        <f aca="true" t="shared" si="55" ref="U212:U253">IF(O212&lt;O$5*I$5,1,0)</f>
        <v>0</v>
      </c>
      <c r="V212" s="78"/>
      <c r="W212" s="92">
        <f t="shared" si="40"/>
        <v>35.43</v>
      </c>
      <c r="X212" s="92"/>
      <c r="Y212" s="90" t="str">
        <f t="shared" si="41"/>
        <v>-</v>
      </c>
      <c r="Z212" s="90"/>
      <c r="AA212" s="90" t="str">
        <f t="shared" si="42"/>
        <v>-</v>
      </c>
      <c r="AB212" s="90"/>
      <c r="AC212" s="91">
        <f t="shared" si="43"/>
        <v>0</v>
      </c>
      <c r="AD212" s="78"/>
      <c r="AE212" s="92">
        <f t="shared" si="44"/>
        <v>61.410000000000004</v>
      </c>
      <c r="AF212" s="92"/>
      <c r="AG212" s="90" t="str">
        <f t="shared" si="45"/>
        <v>-</v>
      </c>
      <c r="AH212" s="78"/>
      <c r="AI212" s="89">
        <f t="shared" si="46"/>
        <v>90.72999999999999</v>
      </c>
      <c r="AJ212" s="78"/>
      <c r="AK212" s="90" t="str">
        <f t="shared" si="47"/>
        <v>-</v>
      </c>
    </row>
    <row r="213" spans="1:37" ht="12.75">
      <c r="A213" s="78"/>
      <c r="B213" s="78"/>
      <c r="C213" s="14" t="s">
        <v>34</v>
      </c>
      <c r="D213" s="14"/>
      <c r="E213" s="15">
        <f>MODL03!B36</f>
        <v>1.84</v>
      </c>
      <c r="F213" s="15"/>
      <c r="G213" s="89">
        <f t="shared" si="48"/>
        <v>9.37</v>
      </c>
      <c r="H213" s="89"/>
      <c r="I213" s="90" t="str">
        <f t="shared" si="49"/>
        <v>-</v>
      </c>
      <c r="J213" s="90"/>
      <c r="K213" s="90" t="str">
        <f t="shared" si="50"/>
        <v>-</v>
      </c>
      <c r="L213" s="90"/>
      <c r="M213" s="91">
        <f t="shared" si="51"/>
        <v>0</v>
      </c>
      <c r="N213" s="78"/>
      <c r="O213" s="92">
        <f t="shared" si="52"/>
        <v>10.57</v>
      </c>
      <c r="P213" s="92"/>
      <c r="Q213" s="90" t="str">
        <f t="shared" si="53"/>
        <v>-</v>
      </c>
      <c r="R213" s="90"/>
      <c r="S213" s="90" t="str">
        <f t="shared" si="54"/>
        <v>-</v>
      </c>
      <c r="T213" s="90"/>
      <c r="U213" s="91">
        <f t="shared" si="55"/>
        <v>0</v>
      </c>
      <c r="V213" s="78"/>
      <c r="W213" s="92">
        <f t="shared" si="40"/>
        <v>35.52</v>
      </c>
      <c r="X213" s="92"/>
      <c r="Y213" s="90" t="str">
        <f t="shared" si="41"/>
        <v>-</v>
      </c>
      <c r="Z213" s="90"/>
      <c r="AA213" s="90" t="str">
        <f t="shared" si="42"/>
        <v>-</v>
      </c>
      <c r="AB213" s="90"/>
      <c r="AC213" s="91">
        <f t="shared" si="43"/>
        <v>0</v>
      </c>
      <c r="AD213" s="78"/>
      <c r="AE213" s="92">
        <f t="shared" si="44"/>
        <v>62.55000000000001</v>
      </c>
      <c r="AF213" s="92"/>
      <c r="AG213" s="90" t="str">
        <f t="shared" si="45"/>
        <v>-</v>
      </c>
      <c r="AH213" s="78"/>
      <c r="AI213" s="89">
        <f t="shared" si="46"/>
        <v>92.44</v>
      </c>
      <c r="AJ213" s="78"/>
      <c r="AK213" s="90" t="str">
        <f t="shared" si="47"/>
        <v>-</v>
      </c>
    </row>
    <row r="214" spans="1:37" ht="12.75">
      <c r="A214" s="78"/>
      <c r="B214" s="78"/>
      <c r="C214" s="14" t="s">
        <v>35</v>
      </c>
      <c r="D214" s="14"/>
      <c r="E214" s="15">
        <f>MODL03!B37</f>
        <v>3.42</v>
      </c>
      <c r="F214" s="15"/>
      <c r="G214" s="89">
        <f t="shared" si="48"/>
        <v>7.23</v>
      </c>
      <c r="H214" s="89"/>
      <c r="I214" s="90" t="str">
        <f t="shared" si="49"/>
        <v>-</v>
      </c>
      <c r="J214" s="90"/>
      <c r="K214" s="90" t="str">
        <f t="shared" si="50"/>
        <v>-</v>
      </c>
      <c r="L214" s="90"/>
      <c r="M214" s="91">
        <f t="shared" si="51"/>
        <v>0</v>
      </c>
      <c r="N214" s="78"/>
      <c r="O214" s="92">
        <f t="shared" si="52"/>
        <v>13.18</v>
      </c>
      <c r="P214" s="92"/>
      <c r="Q214" s="90" t="str">
        <f t="shared" si="53"/>
        <v>-</v>
      </c>
      <c r="R214" s="90"/>
      <c r="S214" s="90" t="str">
        <f t="shared" si="54"/>
        <v>-</v>
      </c>
      <c r="T214" s="90"/>
      <c r="U214" s="91">
        <f t="shared" si="55"/>
        <v>0</v>
      </c>
      <c r="V214" s="78"/>
      <c r="W214" s="92">
        <f t="shared" si="40"/>
        <v>34.239999999999995</v>
      </c>
      <c r="X214" s="92"/>
      <c r="Y214" s="90" t="str">
        <f t="shared" si="41"/>
        <v>-</v>
      </c>
      <c r="Z214" s="90"/>
      <c r="AA214" s="90" t="str">
        <f t="shared" si="42"/>
        <v>-</v>
      </c>
      <c r="AB214" s="90"/>
      <c r="AC214" s="91">
        <f t="shared" si="43"/>
        <v>0</v>
      </c>
      <c r="AD214" s="78"/>
      <c r="AE214" s="92">
        <f t="shared" si="44"/>
        <v>64.34</v>
      </c>
      <c r="AF214" s="92"/>
      <c r="AG214" s="90" t="str">
        <f t="shared" si="45"/>
        <v>-</v>
      </c>
      <c r="AH214" s="78"/>
      <c r="AI214" s="89">
        <f t="shared" si="46"/>
        <v>88.28</v>
      </c>
      <c r="AJ214" s="78"/>
      <c r="AK214" s="90" t="str">
        <f t="shared" si="47"/>
        <v>-</v>
      </c>
    </row>
    <row r="215" spans="1:37" ht="12.75">
      <c r="A215" s="78"/>
      <c r="B215" s="78"/>
      <c r="C215" s="14" t="s">
        <v>36</v>
      </c>
      <c r="D215" s="14"/>
      <c r="E215" s="15">
        <f>MODL03!B38</f>
        <v>1.78</v>
      </c>
      <c r="F215" s="15"/>
      <c r="G215" s="89">
        <f t="shared" si="48"/>
        <v>7.04</v>
      </c>
      <c r="H215" s="89"/>
      <c r="I215" s="90" t="str">
        <f t="shared" si="49"/>
        <v>-</v>
      </c>
      <c r="J215" s="90"/>
      <c r="K215" s="90" t="str">
        <f t="shared" si="50"/>
        <v>-</v>
      </c>
      <c r="L215" s="90"/>
      <c r="M215" s="91">
        <f t="shared" si="51"/>
        <v>0</v>
      </c>
      <c r="N215" s="78"/>
      <c r="O215" s="92">
        <f t="shared" si="52"/>
        <v>14.639999999999999</v>
      </c>
      <c r="P215" s="92"/>
      <c r="Q215" s="90" t="str">
        <f t="shared" si="53"/>
        <v>-</v>
      </c>
      <c r="R215" s="90"/>
      <c r="S215" s="90" t="str">
        <f t="shared" si="54"/>
        <v>-</v>
      </c>
      <c r="T215" s="90"/>
      <c r="U215" s="91">
        <f t="shared" si="55"/>
        <v>0</v>
      </c>
      <c r="V215" s="78"/>
      <c r="W215" s="92">
        <f t="shared" si="40"/>
        <v>29.270000000000003</v>
      </c>
      <c r="X215" s="92"/>
      <c r="Y215" s="90" t="str">
        <f t="shared" si="41"/>
        <v>-</v>
      </c>
      <c r="Z215" s="90"/>
      <c r="AA215" s="90" t="str">
        <f t="shared" si="42"/>
        <v>-</v>
      </c>
      <c r="AB215" s="90"/>
      <c r="AC215" s="91">
        <f t="shared" si="43"/>
        <v>0</v>
      </c>
      <c r="AD215" s="78"/>
      <c r="AE215" s="92">
        <f t="shared" si="44"/>
        <v>64.87</v>
      </c>
      <c r="AF215" s="92"/>
      <c r="AG215" s="90" t="str">
        <f t="shared" si="45"/>
        <v>-</v>
      </c>
      <c r="AH215" s="78"/>
      <c r="AI215" s="89">
        <f t="shared" si="46"/>
        <v>87.11</v>
      </c>
      <c r="AJ215" s="78"/>
      <c r="AK215" s="90" t="str">
        <f t="shared" si="47"/>
        <v>-</v>
      </c>
    </row>
    <row r="216" spans="1:37" ht="12.75">
      <c r="A216" s="78"/>
      <c r="B216" s="78"/>
      <c r="C216" s="14" t="s">
        <v>37</v>
      </c>
      <c r="D216" s="14"/>
      <c r="E216" s="15">
        <f>MODL03!B39</f>
        <v>0.66</v>
      </c>
      <c r="F216" s="15"/>
      <c r="G216" s="89">
        <f t="shared" si="48"/>
        <v>5.86</v>
      </c>
      <c r="H216" s="89"/>
      <c r="I216" s="90" t="str">
        <f t="shared" si="49"/>
        <v>-</v>
      </c>
      <c r="J216" s="90"/>
      <c r="K216" s="90" t="str">
        <f t="shared" si="50"/>
        <v>-</v>
      </c>
      <c r="L216" s="90"/>
      <c r="M216" s="91">
        <f t="shared" si="51"/>
        <v>0</v>
      </c>
      <c r="N216" s="78"/>
      <c r="O216" s="92">
        <f t="shared" si="52"/>
        <v>15.229999999999999</v>
      </c>
      <c r="P216" s="92"/>
      <c r="Q216" s="90" t="str">
        <f t="shared" si="53"/>
        <v>-</v>
      </c>
      <c r="R216" s="90"/>
      <c r="S216" s="90" t="str">
        <f t="shared" si="54"/>
        <v>-</v>
      </c>
      <c r="T216" s="90"/>
      <c r="U216" s="91">
        <f t="shared" si="55"/>
        <v>0</v>
      </c>
      <c r="V216" s="78"/>
      <c r="W216" s="92">
        <f t="shared" si="40"/>
        <v>26.73</v>
      </c>
      <c r="X216" s="92"/>
      <c r="Y216" s="90" t="str">
        <f t="shared" si="41"/>
        <v>-</v>
      </c>
      <c r="Z216" s="90"/>
      <c r="AA216" s="90" t="str">
        <f t="shared" si="42"/>
        <v>-</v>
      </c>
      <c r="AB216" s="90"/>
      <c r="AC216" s="91">
        <f t="shared" si="43"/>
        <v>0</v>
      </c>
      <c r="AD216" s="78"/>
      <c r="AE216" s="92">
        <f t="shared" si="44"/>
        <v>64.02000000000001</v>
      </c>
      <c r="AF216" s="92"/>
      <c r="AG216" s="90" t="str">
        <f t="shared" si="45"/>
        <v>-</v>
      </c>
      <c r="AH216" s="78"/>
      <c r="AI216" s="89">
        <f t="shared" si="46"/>
        <v>84.15</v>
      </c>
      <c r="AJ216" s="78"/>
      <c r="AK216" s="90" t="str">
        <f t="shared" si="47"/>
        <v>-</v>
      </c>
    </row>
    <row r="217" spans="1:37" ht="12.75">
      <c r="A217" s="78"/>
      <c r="B217" s="78"/>
      <c r="C217" s="14" t="s">
        <v>38</v>
      </c>
      <c r="D217" s="14"/>
      <c r="E217" s="15">
        <f>MODL03!B40</f>
        <v>0.52</v>
      </c>
      <c r="F217" s="15"/>
      <c r="G217" s="89">
        <f t="shared" si="48"/>
        <v>2.96</v>
      </c>
      <c r="H217" s="89"/>
      <c r="I217" s="90" t="str">
        <f t="shared" si="49"/>
        <v>-</v>
      </c>
      <c r="J217" s="90"/>
      <c r="K217" s="90" t="str">
        <f t="shared" si="50"/>
        <v>-</v>
      </c>
      <c r="L217" s="90"/>
      <c r="M217" s="91">
        <f t="shared" si="51"/>
        <v>0</v>
      </c>
      <c r="N217" s="78"/>
      <c r="O217" s="92">
        <f t="shared" si="52"/>
        <v>10.19</v>
      </c>
      <c r="P217" s="92"/>
      <c r="Q217" s="90" t="str">
        <f t="shared" si="53"/>
        <v>-</v>
      </c>
      <c r="R217" s="90"/>
      <c r="S217" s="90" t="str">
        <f t="shared" si="54"/>
        <v>-</v>
      </c>
      <c r="T217" s="90"/>
      <c r="U217" s="91">
        <f t="shared" si="55"/>
        <v>0</v>
      </c>
      <c r="V217" s="78"/>
      <c r="W217" s="92">
        <f t="shared" si="40"/>
        <v>23.380000000000003</v>
      </c>
      <c r="X217" s="92"/>
      <c r="Y217" s="90" t="str">
        <f t="shared" si="41"/>
        <v>-</v>
      </c>
      <c r="Z217" s="90"/>
      <c r="AA217" s="90" t="str">
        <f t="shared" si="42"/>
        <v>-</v>
      </c>
      <c r="AB217" s="90"/>
      <c r="AC217" s="91">
        <f t="shared" si="43"/>
        <v>0</v>
      </c>
      <c r="AD217" s="78"/>
      <c r="AE217" s="92">
        <f t="shared" si="44"/>
        <v>56.89000000000001</v>
      </c>
      <c r="AF217" s="92"/>
      <c r="AG217" s="90" t="str">
        <f t="shared" si="45"/>
        <v>-</v>
      </c>
      <c r="AH217" s="78"/>
      <c r="AI217" s="89">
        <f t="shared" si="46"/>
        <v>75.86</v>
      </c>
      <c r="AJ217" s="78"/>
      <c r="AK217" s="90" t="str">
        <f t="shared" si="47"/>
        <v>-</v>
      </c>
    </row>
    <row r="218" spans="1:37" ht="12.75">
      <c r="A218" s="80">
        <v>2004</v>
      </c>
      <c r="B218" s="80"/>
      <c r="C218" s="14" t="s">
        <v>28</v>
      </c>
      <c r="D218" s="14"/>
      <c r="E218" s="15">
        <f>MODL04!B29</f>
        <v>3.07</v>
      </c>
      <c r="F218" s="15"/>
      <c r="G218" s="89">
        <f t="shared" si="48"/>
        <v>4.25</v>
      </c>
      <c r="H218" s="89"/>
      <c r="I218" s="90" t="str">
        <f t="shared" si="49"/>
        <v>-</v>
      </c>
      <c r="J218" s="90"/>
      <c r="K218" s="90" t="str">
        <f t="shared" si="50"/>
        <v>-</v>
      </c>
      <c r="L218" s="90"/>
      <c r="M218" s="91">
        <f t="shared" si="51"/>
        <v>0</v>
      </c>
      <c r="N218" s="78"/>
      <c r="O218" s="92">
        <f t="shared" si="52"/>
        <v>11.290000000000001</v>
      </c>
      <c r="P218" s="92"/>
      <c r="Q218" s="90" t="str">
        <f t="shared" si="53"/>
        <v>-</v>
      </c>
      <c r="R218" s="90"/>
      <c r="S218" s="90" t="str">
        <f t="shared" si="54"/>
        <v>-</v>
      </c>
      <c r="T218" s="90"/>
      <c r="U218" s="91">
        <f t="shared" si="55"/>
        <v>0</v>
      </c>
      <c r="V218" s="78"/>
      <c r="W218" s="92">
        <f aca="true" t="shared" si="56" ref="W218:W253">SUM(E207:E218)</f>
        <v>25.1</v>
      </c>
      <c r="X218" s="92"/>
      <c r="Y218" s="90" t="str">
        <f aca="true" t="shared" si="57" ref="Y218:Y253">IF(W218=MIN(W$25:W$253),W218,"-")</f>
        <v>-</v>
      </c>
      <c r="Z218" s="90"/>
      <c r="AA218" s="90" t="str">
        <f aca="true" t="shared" si="58" ref="AA218:AA253">IF(W218&lt;O$6*MIN(W$25:W$253),W218,"-")</f>
        <v>-</v>
      </c>
      <c r="AB218" s="90"/>
      <c r="AC218" s="91">
        <f aca="true" t="shared" si="59" ref="AC218:AC253">IF(W218&lt;O$6*I$6,1,0)</f>
        <v>0</v>
      </c>
      <c r="AD218" s="78"/>
      <c r="AE218" s="92">
        <f t="shared" si="44"/>
        <v>46.720000000000006</v>
      </c>
      <c r="AF218" s="92"/>
      <c r="AG218" s="90" t="str">
        <f t="shared" si="45"/>
        <v>-</v>
      </c>
      <c r="AH218" s="78"/>
      <c r="AI218" s="89">
        <f t="shared" si="46"/>
        <v>73.75</v>
      </c>
      <c r="AJ218" s="78"/>
      <c r="AK218" s="90" t="str">
        <f t="shared" si="47"/>
        <v>-</v>
      </c>
    </row>
    <row r="219" spans="1:37" ht="12.75">
      <c r="A219" s="78"/>
      <c r="B219" s="78"/>
      <c r="C219" s="14" t="s">
        <v>29</v>
      </c>
      <c r="D219" s="14"/>
      <c r="E219" s="15">
        <f>MODL04!B30</f>
        <v>3.46</v>
      </c>
      <c r="F219" s="15"/>
      <c r="G219" s="89">
        <f t="shared" si="48"/>
        <v>7.05</v>
      </c>
      <c r="H219" s="89"/>
      <c r="I219" s="90" t="str">
        <f t="shared" si="49"/>
        <v>-</v>
      </c>
      <c r="J219" s="90"/>
      <c r="K219" s="90" t="str">
        <f t="shared" si="50"/>
        <v>-</v>
      </c>
      <c r="L219" s="90"/>
      <c r="M219" s="91">
        <f t="shared" si="51"/>
        <v>0</v>
      </c>
      <c r="N219" s="78"/>
      <c r="O219" s="92">
        <f t="shared" si="52"/>
        <v>12.91</v>
      </c>
      <c r="P219" s="92"/>
      <c r="Q219" s="90" t="str">
        <f t="shared" si="53"/>
        <v>-</v>
      </c>
      <c r="R219" s="90"/>
      <c r="S219" s="90" t="str">
        <f t="shared" si="54"/>
        <v>-</v>
      </c>
      <c r="T219" s="90"/>
      <c r="U219" s="91">
        <f t="shared" si="55"/>
        <v>0</v>
      </c>
      <c r="V219" s="78"/>
      <c r="W219" s="92">
        <f t="shared" si="56"/>
        <v>23.48</v>
      </c>
      <c r="X219" s="92"/>
      <c r="Y219" s="90" t="str">
        <f t="shared" si="57"/>
        <v>-</v>
      </c>
      <c r="Z219" s="90"/>
      <c r="AA219" s="90" t="str">
        <f t="shared" si="58"/>
        <v>-</v>
      </c>
      <c r="AB219" s="90"/>
      <c r="AC219" s="91">
        <f t="shared" si="59"/>
        <v>0</v>
      </c>
      <c r="AD219" s="78"/>
      <c r="AE219" s="92">
        <f t="shared" si="44"/>
        <v>48.43000000000001</v>
      </c>
      <c r="AF219" s="92"/>
      <c r="AG219" s="90" t="str">
        <f t="shared" si="45"/>
        <v>-</v>
      </c>
      <c r="AH219" s="78"/>
      <c r="AI219" s="89">
        <f t="shared" si="46"/>
        <v>76.15999999999998</v>
      </c>
      <c r="AJ219" s="78"/>
      <c r="AK219" s="90" t="str">
        <f t="shared" si="47"/>
        <v>-</v>
      </c>
    </row>
    <row r="220" spans="1:37" ht="12.75">
      <c r="A220" s="78"/>
      <c r="B220" s="78"/>
      <c r="C220" s="14" t="s">
        <v>30</v>
      </c>
      <c r="D220" s="14"/>
      <c r="E220" s="15">
        <f>MODL04!B31</f>
        <v>1.92</v>
      </c>
      <c r="F220" s="15"/>
      <c r="G220" s="89">
        <f t="shared" si="48"/>
        <v>8.45</v>
      </c>
      <c r="H220" s="89"/>
      <c r="I220" s="90" t="str">
        <f t="shared" si="49"/>
        <v>-</v>
      </c>
      <c r="J220" s="90"/>
      <c r="K220" s="90" t="str">
        <f t="shared" si="50"/>
        <v>-</v>
      </c>
      <c r="L220" s="90"/>
      <c r="M220" s="91">
        <f t="shared" si="51"/>
        <v>0</v>
      </c>
      <c r="N220" s="78"/>
      <c r="O220" s="92">
        <f t="shared" si="52"/>
        <v>11.409999999999998</v>
      </c>
      <c r="P220" s="92"/>
      <c r="Q220" s="90" t="str">
        <f t="shared" si="53"/>
        <v>-</v>
      </c>
      <c r="R220" s="90"/>
      <c r="S220" s="90" t="str">
        <f t="shared" si="54"/>
        <v>-</v>
      </c>
      <c r="T220" s="90"/>
      <c r="U220" s="91">
        <f t="shared" si="55"/>
        <v>0</v>
      </c>
      <c r="V220" s="78"/>
      <c r="W220" s="92">
        <f t="shared" si="56"/>
        <v>24.590000000000003</v>
      </c>
      <c r="X220" s="92"/>
      <c r="Y220" s="90" t="str">
        <f t="shared" si="57"/>
        <v>-</v>
      </c>
      <c r="Z220" s="90"/>
      <c r="AA220" s="90" t="str">
        <f t="shared" si="58"/>
        <v>-</v>
      </c>
      <c r="AB220" s="90"/>
      <c r="AC220" s="91">
        <f t="shared" si="59"/>
        <v>0</v>
      </c>
      <c r="AD220" s="78"/>
      <c r="AE220" s="92">
        <f t="shared" si="44"/>
        <v>45.65</v>
      </c>
      <c r="AF220" s="92"/>
      <c r="AG220" s="90" t="str">
        <f t="shared" si="45"/>
        <v>-</v>
      </c>
      <c r="AH220" s="78"/>
      <c r="AI220" s="89">
        <f t="shared" si="46"/>
        <v>77.38</v>
      </c>
      <c r="AJ220" s="78"/>
      <c r="AK220" s="90" t="str">
        <f t="shared" si="47"/>
        <v>-</v>
      </c>
    </row>
    <row r="221" spans="1:37" ht="12.75">
      <c r="A221" s="78"/>
      <c r="B221" s="78"/>
      <c r="C221" s="14" t="s">
        <v>31</v>
      </c>
      <c r="D221" s="14"/>
      <c r="E221" s="15">
        <f>MODL04!B32</f>
        <v>5.36</v>
      </c>
      <c r="F221" s="15"/>
      <c r="G221" s="89">
        <f t="shared" si="48"/>
        <v>10.74</v>
      </c>
      <c r="H221" s="89"/>
      <c r="I221" s="90" t="str">
        <f t="shared" si="49"/>
        <v>-</v>
      </c>
      <c r="J221" s="90"/>
      <c r="K221" s="90" t="str">
        <f t="shared" si="50"/>
        <v>-</v>
      </c>
      <c r="L221" s="90"/>
      <c r="M221" s="91">
        <f t="shared" si="51"/>
        <v>0</v>
      </c>
      <c r="N221" s="78"/>
      <c r="O221" s="92">
        <f t="shared" si="52"/>
        <v>14.989999999999998</v>
      </c>
      <c r="P221" s="92"/>
      <c r="Q221" s="90" t="str">
        <f t="shared" si="53"/>
        <v>-</v>
      </c>
      <c r="R221" s="90"/>
      <c r="S221" s="90" t="str">
        <f t="shared" si="54"/>
        <v>-</v>
      </c>
      <c r="T221" s="90"/>
      <c r="U221" s="91">
        <f t="shared" si="55"/>
        <v>0</v>
      </c>
      <c r="V221" s="78"/>
      <c r="W221" s="92">
        <f t="shared" si="56"/>
        <v>29.629999999999995</v>
      </c>
      <c r="X221" s="92"/>
      <c r="Y221" s="90" t="str">
        <f t="shared" si="57"/>
        <v>-</v>
      </c>
      <c r="Z221" s="90"/>
      <c r="AA221" s="90" t="str">
        <f t="shared" si="58"/>
        <v>-</v>
      </c>
      <c r="AB221" s="90"/>
      <c r="AC221" s="91">
        <f t="shared" si="59"/>
        <v>0</v>
      </c>
      <c r="AD221" s="78"/>
      <c r="AE221" s="92">
        <f t="shared" si="44"/>
        <v>44.260000000000005</v>
      </c>
      <c r="AF221" s="92"/>
      <c r="AG221" s="90" t="str">
        <f t="shared" si="45"/>
        <v>-</v>
      </c>
      <c r="AH221" s="78"/>
      <c r="AI221" s="89">
        <f t="shared" si="46"/>
        <v>81.10999999999999</v>
      </c>
      <c r="AJ221" s="78"/>
      <c r="AK221" s="90" t="str">
        <f t="shared" si="47"/>
        <v>-</v>
      </c>
    </row>
    <row r="222" spans="1:37" ht="12.75">
      <c r="A222" s="78"/>
      <c r="B222" s="78"/>
      <c r="C222" s="14" t="s">
        <v>2</v>
      </c>
      <c r="D222" s="14"/>
      <c r="E222" s="15">
        <f>MODL04!B33</f>
        <v>2.01</v>
      </c>
      <c r="F222" s="15"/>
      <c r="G222" s="89">
        <f t="shared" si="48"/>
        <v>9.29</v>
      </c>
      <c r="H222" s="89"/>
      <c r="I222" s="90" t="str">
        <f t="shared" si="49"/>
        <v>-</v>
      </c>
      <c r="J222" s="90"/>
      <c r="K222" s="90" t="str">
        <f t="shared" si="50"/>
        <v>-</v>
      </c>
      <c r="L222" s="90"/>
      <c r="M222" s="91">
        <f t="shared" si="51"/>
        <v>0</v>
      </c>
      <c r="N222" s="78"/>
      <c r="O222" s="92">
        <f t="shared" si="52"/>
        <v>16.339999999999996</v>
      </c>
      <c r="P222" s="92"/>
      <c r="Q222" s="90" t="str">
        <f t="shared" si="53"/>
        <v>-</v>
      </c>
      <c r="R222" s="90"/>
      <c r="S222" s="90" t="str">
        <f t="shared" si="54"/>
        <v>-</v>
      </c>
      <c r="T222" s="90"/>
      <c r="U222" s="91">
        <f t="shared" si="55"/>
        <v>0</v>
      </c>
      <c r="V222" s="78"/>
      <c r="W222" s="92">
        <f t="shared" si="56"/>
        <v>31.569999999999993</v>
      </c>
      <c r="X222" s="92"/>
      <c r="Y222" s="90" t="str">
        <f t="shared" si="57"/>
        <v>-</v>
      </c>
      <c r="Z222" s="90"/>
      <c r="AA222" s="90" t="str">
        <f t="shared" si="58"/>
        <v>-</v>
      </c>
      <c r="AB222" s="90"/>
      <c r="AC222" s="91">
        <f t="shared" si="59"/>
        <v>0</v>
      </c>
      <c r="AD222" s="78"/>
      <c r="AE222" s="92">
        <f t="shared" si="44"/>
        <v>43.07</v>
      </c>
      <c r="AF222" s="92"/>
      <c r="AG222" s="90" t="str">
        <f t="shared" si="45"/>
        <v>-</v>
      </c>
      <c r="AH222" s="78"/>
      <c r="AI222" s="89">
        <f t="shared" si="46"/>
        <v>81.86999999999999</v>
      </c>
      <c r="AJ222" s="78"/>
      <c r="AK222" s="90" t="str">
        <f t="shared" si="47"/>
        <v>-</v>
      </c>
    </row>
    <row r="223" spans="1:37" ht="12.75">
      <c r="A223" s="78"/>
      <c r="B223" s="78"/>
      <c r="C223" s="14" t="s">
        <v>32</v>
      </c>
      <c r="D223" s="14"/>
      <c r="E223" s="15">
        <f>MODL04!B34</f>
        <v>12.57</v>
      </c>
      <c r="F223" s="15"/>
      <c r="G223" s="89">
        <f t="shared" si="48"/>
        <v>19.94</v>
      </c>
      <c r="H223" s="89"/>
      <c r="I223" s="90" t="str">
        <f t="shared" si="49"/>
        <v>-</v>
      </c>
      <c r="J223" s="90"/>
      <c r="K223" s="90" t="str">
        <f t="shared" si="50"/>
        <v>-</v>
      </c>
      <c r="L223" s="90"/>
      <c r="M223" s="91">
        <f t="shared" si="51"/>
        <v>0</v>
      </c>
      <c r="N223" s="78"/>
      <c r="O223" s="92">
        <f t="shared" si="52"/>
        <v>28.39</v>
      </c>
      <c r="P223" s="92"/>
      <c r="Q223" s="90" t="str">
        <f t="shared" si="53"/>
        <v>-</v>
      </c>
      <c r="R223" s="90"/>
      <c r="S223" s="90" t="str">
        <f t="shared" si="54"/>
        <v>-</v>
      </c>
      <c r="T223" s="90"/>
      <c r="U223" s="91">
        <f t="shared" si="55"/>
        <v>0</v>
      </c>
      <c r="V223" s="78"/>
      <c r="W223" s="92">
        <f t="shared" si="56"/>
        <v>38.58</v>
      </c>
      <c r="X223" s="92"/>
      <c r="Y223" s="90" t="str">
        <f t="shared" si="57"/>
        <v>-</v>
      </c>
      <c r="Z223" s="90"/>
      <c r="AA223" s="90" t="str">
        <f t="shared" si="58"/>
        <v>-</v>
      </c>
      <c r="AB223" s="90"/>
      <c r="AC223" s="91">
        <f t="shared" si="59"/>
        <v>0</v>
      </c>
      <c r="AD223" s="78"/>
      <c r="AE223" s="92">
        <f t="shared" si="44"/>
        <v>51.77</v>
      </c>
      <c r="AF223" s="92"/>
      <c r="AG223" s="90" t="str">
        <f t="shared" si="45"/>
        <v>-</v>
      </c>
      <c r="AH223" s="78"/>
      <c r="AI223" s="89">
        <f t="shared" si="46"/>
        <v>92.93</v>
      </c>
      <c r="AJ223" s="78"/>
      <c r="AK223" s="90" t="str">
        <f t="shared" si="47"/>
        <v>-</v>
      </c>
    </row>
    <row r="224" spans="1:37" ht="12.75">
      <c r="A224" s="78"/>
      <c r="B224" s="78"/>
      <c r="C224" s="14" t="s">
        <v>33</v>
      </c>
      <c r="D224" s="14"/>
      <c r="E224" s="15">
        <f>MODL04!B35</f>
        <v>3.54</v>
      </c>
      <c r="F224" s="15"/>
      <c r="G224" s="89">
        <f t="shared" si="48"/>
        <v>18.12</v>
      </c>
      <c r="H224" s="89"/>
      <c r="I224" s="90" t="str">
        <f t="shared" si="49"/>
        <v>-</v>
      </c>
      <c r="J224" s="90"/>
      <c r="K224" s="90" t="str">
        <f t="shared" si="50"/>
        <v>-</v>
      </c>
      <c r="L224" s="90"/>
      <c r="M224" s="91">
        <f t="shared" si="51"/>
        <v>0</v>
      </c>
      <c r="N224" s="78"/>
      <c r="O224" s="92">
        <f t="shared" si="52"/>
        <v>28.86</v>
      </c>
      <c r="P224" s="92"/>
      <c r="Q224" s="90" t="str">
        <f t="shared" si="53"/>
        <v>-</v>
      </c>
      <c r="R224" s="90"/>
      <c r="S224" s="90" t="str">
        <f t="shared" si="54"/>
        <v>-</v>
      </c>
      <c r="T224" s="90"/>
      <c r="U224" s="91">
        <f t="shared" si="55"/>
        <v>0</v>
      </c>
      <c r="V224" s="78"/>
      <c r="W224" s="92">
        <f t="shared" si="56"/>
        <v>40.15</v>
      </c>
      <c r="X224" s="92"/>
      <c r="Y224" s="90" t="str">
        <f t="shared" si="57"/>
        <v>-</v>
      </c>
      <c r="Z224" s="90"/>
      <c r="AA224" s="90" t="str">
        <f t="shared" si="58"/>
        <v>-</v>
      </c>
      <c r="AB224" s="90"/>
      <c r="AC224" s="91">
        <f t="shared" si="59"/>
        <v>0</v>
      </c>
      <c r="AD224" s="78"/>
      <c r="AE224" s="92">
        <f aca="true" t="shared" si="60" ref="AE224:AE253">SUM(E207:E224)</f>
        <v>53.96</v>
      </c>
      <c r="AF224" s="92"/>
      <c r="AG224" s="90" t="str">
        <f aca="true" t="shared" si="61" ref="AG224:AG253">IF(AE224=MIN(AE$31:AE$253),AE224,"-")</f>
        <v>-</v>
      </c>
      <c r="AH224" s="78"/>
      <c r="AI224" s="89">
        <f t="shared" si="46"/>
        <v>88.82000000000001</v>
      </c>
      <c r="AJ224" s="78"/>
      <c r="AK224" s="90" t="str">
        <f t="shared" si="47"/>
        <v>-</v>
      </c>
    </row>
    <row r="225" spans="1:37" ht="12.75">
      <c r="A225" s="78"/>
      <c r="B225" s="78"/>
      <c r="C225" s="14" t="s">
        <v>34</v>
      </c>
      <c r="D225" s="14"/>
      <c r="E225" s="15">
        <f>MODL04!B36</f>
        <v>1.39</v>
      </c>
      <c r="F225" s="15"/>
      <c r="G225" s="89">
        <f t="shared" si="48"/>
        <v>17.5</v>
      </c>
      <c r="H225" s="89"/>
      <c r="I225" s="90" t="str">
        <f t="shared" si="49"/>
        <v>-</v>
      </c>
      <c r="J225" s="90"/>
      <c r="K225" s="90" t="str">
        <f t="shared" si="50"/>
        <v>-</v>
      </c>
      <c r="L225" s="90"/>
      <c r="M225" s="91">
        <f t="shared" si="51"/>
        <v>0</v>
      </c>
      <c r="N225" s="78"/>
      <c r="O225" s="92">
        <f t="shared" si="52"/>
        <v>26.79</v>
      </c>
      <c r="P225" s="92"/>
      <c r="Q225" s="90" t="str">
        <f t="shared" si="53"/>
        <v>-</v>
      </c>
      <c r="R225" s="90"/>
      <c r="S225" s="90" t="str">
        <f t="shared" si="54"/>
        <v>-</v>
      </c>
      <c r="T225" s="90"/>
      <c r="U225" s="91">
        <f t="shared" si="55"/>
        <v>0</v>
      </c>
      <c r="V225" s="78"/>
      <c r="W225" s="92">
        <f t="shared" si="56"/>
        <v>39.7</v>
      </c>
      <c r="X225" s="92"/>
      <c r="Y225" s="90" t="str">
        <f t="shared" si="57"/>
        <v>-</v>
      </c>
      <c r="Z225" s="90"/>
      <c r="AA225" s="90" t="str">
        <f t="shared" si="58"/>
        <v>-</v>
      </c>
      <c r="AB225" s="90"/>
      <c r="AC225" s="91">
        <f t="shared" si="59"/>
        <v>0</v>
      </c>
      <c r="AD225" s="78"/>
      <c r="AE225" s="92">
        <f t="shared" si="60"/>
        <v>50.269999999999996</v>
      </c>
      <c r="AF225" s="92"/>
      <c r="AG225" s="90" t="str">
        <f t="shared" si="61"/>
        <v>-</v>
      </c>
      <c r="AH225" s="78"/>
      <c r="AI225" s="89">
        <f t="shared" si="46"/>
        <v>76.97000000000001</v>
      </c>
      <c r="AJ225" s="78"/>
      <c r="AK225" s="90" t="str">
        <f t="shared" si="47"/>
        <v>-</v>
      </c>
    </row>
    <row r="226" spans="1:37" ht="12.75">
      <c r="A226" s="78"/>
      <c r="B226" s="78"/>
      <c r="C226" s="14" t="s">
        <v>35</v>
      </c>
      <c r="D226" s="14"/>
      <c r="E226" s="15">
        <f>MODL04!B37</f>
        <v>1.61</v>
      </c>
      <c r="F226" s="15"/>
      <c r="G226" s="89">
        <f t="shared" si="48"/>
        <v>6.54</v>
      </c>
      <c r="H226" s="89"/>
      <c r="I226" s="90" t="str">
        <f t="shared" si="49"/>
        <v>-</v>
      </c>
      <c r="J226" s="90"/>
      <c r="K226" s="90" t="str">
        <f t="shared" si="50"/>
        <v>-</v>
      </c>
      <c r="L226" s="90"/>
      <c r="M226" s="91">
        <f t="shared" si="51"/>
        <v>0</v>
      </c>
      <c r="N226" s="78"/>
      <c r="O226" s="92">
        <f t="shared" si="52"/>
        <v>26.48</v>
      </c>
      <c r="P226" s="92"/>
      <c r="Q226" s="90" t="str">
        <f t="shared" si="53"/>
        <v>-</v>
      </c>
      <c r="R226" s="90"/>
      <c r="S226" s="90" t="str">
        <f t="shared" si="54"/>
        <v>-</v>
      </c>
      <c r="T226" s="90"/>
      <c r="U226" s="91">
        <f t="shared" si="55"/>
        <v>0</v>
      </c>
      <c r="V226" s="78"/>
      <c r="W226" s="92">
        <f t="shared" si="56"/>
        <v>37.89</v>
      </c>
      <c r="X226" s="92"/>
      <c r="Y226" s="90" t="str">
        <f t="shared" si="57"/>
        <v>-</v>
      </c>
      <c r="Z226" s="90"/>
      <c r="AA226" s="90" t="str">
        <f t="shared" si="58"/>
        <v>-</v>
      </c>
      <c r="AB226" s="90"/>
      <c r="AC226" s="91">
        <f t="shared" si="59"/>
        <v>0</v>
      </c>
      <c r="AD226" s="78"/>
      <c r="AE226" s="92">
        <f t="shared" si="60"/>
        <v>51.07</v>
      </c>
      <c r="AF226" s="92"/>
      <c r="AG226" s="90" t="str">
        <f t="shared" si="61"/>
        <v>-</v>
      </c>
      <c r="AH226" s="78"/>
      <c r="AI226" s="89">
        <f t="shared" si="46"/>
        <v>76.83000000000001</v>
      </c>
      <c r="AJ226" s="78"/>
      <c r="AK226" s="90" t="str">
        <f t="shared" si="47"/>
        <v>-</v>
      </c>
    </row>
    <row r="227" spans="1:37" ht="12.75">
      <c r="A227" s="78"/>
      <c r="B227" s="78"/>
      <c r="C227" s="14" t="s">
        <v>36</v>
      </c>
      <c r="D227" s="14"/>
      <c r="E227" s="15">
        <f>MODL04!B38</f>
        <v>8.69</v>
      </c>
      <c r="F227" s="15"/>
      <c r="G227" s="89">
        <f t="shared" si="48"/>
        <v>11.69</v>
      </c>
      <c r="H227" s="89"/>
      <c r="I227" s="90" t="str">
        <f t="shared" si="49"/>
        <v>-</v>
      </c>
      <c r="J227" s="90"/>
      <c r="K227" s="90" t="str">
        <f t="shared" si="50"/>
        <v>-</v>
      </c>
      <c r="L227" s="90"/>
      <c r="M227" s="91">
        <f t="shared" si="51"/>
        <v>0</v>
      </c>
      <c r="N227" s="78"/>
      <c r="O227" s="92">
        <f t="shared" si="52"/>
        <v>29.810000000000002</v>
      </c>
      <c r="P227" s="92"/>
      <c r="Q227" s="90" t="str">
        <f t="shared" si="53"/>
        <v>-</v>
      </c>
      <c r="R227" s="90"/>
      <c r="S227" s="90" t="str">
        <f t="shared" si="54"/>
        <v>-</v>
      </c>
      <c r="T227" s="90"/>
      <c r="U227" s="91">
        <f t="shared" si="55"/>
        <v>0</v>
      </c>
      <c r="V227" s="78"/>
      <c r="W227" s="92">
        <f t="shared" si="56"/>
        <v>44.8</v>
      </c>
      <c r="X227" s="92"/>
      <c r="Y227" s="90" t="str">
        <f t="shared" si="57"/>
        <v>-</v>
      </c>
      <c r="Z227" s="90"/>
      <c r="AA227" s="90" t="str">
        <f t="shared" si="58"/>
        <v>-</v>
      </c>
      <c r="AB227" s="90"/>
      <c r="AC227" s="91">
        <f t="shared" si="59"/>
        <v>0</v>
      </c>
      <c r="AD227" s="78"/>
      <c r="AE227" s="92">
        <f t="shared" si="60"/>
        <v>59.43999999999999</v>
      </c>
      <c r="AF227" s="92"/>
      <c r="AG227" s="90" t="str">
        <f t="shared" si="61"/>
        <v>-</v>
      </c>
      <c r="AH227" s="78"/>
      <c r="AI227" s="89">
        <f t="shared" si="46"/>
        <v>80.82000000000001</v>
      </c>
      <c r="AJ227" s="78"/>
      <c r="AK227" s="90" t="str">
        <f t="shared" si="47"/>
        <v>-</v>
      </c>
    </row>
    <row r="228" spans="1:37" ht="12.75">
      <c r="A228" s="78"/>
      <c r="B228" s="78"/>
      <c r="C228" s="14" t="s">
        <v>37</v>
      </c>
      <c r="D228" s="14"/>
      <c r="E228" s="15">
        <f>MODL04!B39</f>
        <v>12.46</v>
      </c>
      <c r="F228" s="15"/>
      <c r="G228" s="89">
        <f t="shared" si="48"/>
        <v>22.759999999999998</v>
      </c>
      <c r="H228" s="89"/>
      <c r="I228" s="90" t="str">
        <f t="shared" si="49"/>
        <v>-</v>
      </c>
      <c r="J228" s="90"/>
      <c r="K228" s="90" t="str">
        <f t="shared" si="50"/>
        <v>-</v>
      </c>
      <c r="L228" s="90"/>
      <c r="M228" s="91">
        <f t="shared" si="51"/>
        <v>0</v>
      </c>
      <c r="N228" s="78"/>
      <c r="O228" s="92">
        <f t="shared" si="52"/>
        <v>40.26</v>
      </c>
      <c r="P228" s="92"/>
      <c r="Q228" s="90" t="str">
        <f t="shared" si="53"/>
        <v>-</v>
      </c>
      <c r="R228" s="90"/>
      <c r="S228" s="90" t="str">
        <f t="shared" si="54"/>
        <v>-</v>
      </c>
      <c r="T228" s="90"/>
      <c r="U228" s="91">
        <f t="shared" si="55"/>
        <v>0</v>
      </c>
      <c r="V228" s="78"/>
      <c r="W228" s="92">
        <f t="shared" si="56"/>
        <v>56.599999999999994</v>
      </c>
      <c r="X228" s="92"/>
      <c r="Y228" s="90" t="str">
        <f t="shared" si="57"/>
        <v>-</v>
      </c>
      <c r="Z228" s="90"/>
      <c r="AA228" s="90" t="str">
        <f t="shared" si="58"/>
        <v>-</v>
      </c>
      <c r="AB228" s="90"/>
      <c r="AC228" s="91">
        <f t="shared" si="59"/>
        <v>0</v>
      </c>
      <c r="AD228" s="78"/>
      <c r="AE228" s="92">
        <f t="shared" si="60"/>
        <v>71.82999999999998</v>
      </c>
      <c r="AF228" s="92"/>
      <c r="AG228" s="90" t="str">
        <f t="shared" si="61"/>
        <v>-</v>
      </c>
      <c r="AH228" s="78"/>
      <c r="AI228" s="89">
        <f t="shared" si="46"/>
        <v>86.53</v>
      </c>
      <c r="AJ228" s="78"/>
      <c r="AK228" s="90" t="str">
        <f t="shared" si="47"/>
        <v>-</v>
      </c>
    </row>
    <row r="229" spans="1:37" ht="12.75">
      <c r="A229" s="78"/>
      <c r="B229" s="78"/>
      <c r="C229" s="14" t="s">
        <v>38</v>
      </c>
      <c r="D229" s="14"/>
      <c r="E229" s="15">
        <f>MODL04!B40</f>
        <v>0.14</v>
      </c>
      <c r="F229" s="15"/>
      <c r="G229" s="89">
        <f t="shared" si="48"/>
        <v>21.29</v>
      </c>
      <c r="H229" s="89"/>
      <c r="I229" s="90" t="str">
        <f t="shared" si="49"/>
        <v>-</v>
      </c>
      <c r="J229" s="90"/>
      <c r="K229" s="90" t="str">
        <f t="shared" si="50"/>
        <v>-</v>
      </c>
      <c r="L229" s="90"/>
      <c r="M229" s="91">
        <f t="shared" si="51"/>
        <v>0</v>
      </c>
      <c r="N229" s="78"/>
      <c r="O229" s="92">
        <f t="shared" si="52"/>
        <v>27.830000000000002</v>
      </c>
      <c r="P229" s="92"/>
      <c r="Q229" s="90" t="str">
        <f t="shared" si="53"/>
        <v>-</v>
      </c>
      <c r="R229" s="90"/>
      <c r="S229" s="90" t="str">
        <f t="shared" si="54"/>
        <v>-</v>
      </c>
      <c r="T229" s="90"/>
      <c r="U229" s="91">
        <f t="shared" si="55"/>
        <v>0</v>
      </c>
      <c r="V229" s="78"/>
      <c r="W229" s="92">
        <f t="shared" si="56"/>
        <v>56.22</v>
      </c>
      <c r="X229" s="92"/>
      <c r="Y229" s="90" t="str">
        <f t="shared" si="57"/>
        <v>-</v>
      </c>
      <c r="Z229" s="90"/>
      <c r="AA229" s="90" t="str">
        <f t="shared" si="58"/>
        <v>-</v>
      </c>
      <c r="AB229" s="90"/>
      <c r="AC229" s="91">
        <f t="shared" si="59"/>
        <v>0</v>
      </c>
      <c r="AD229" s="78"/>
      <c r="AE229" s="92">
        <f t="shared" si="60"/>
        <v>66.41</v>
      </c>
      <c r="AF229" s="92"/>
      <c r="AG229" s="90" t="str">
        <f t="shared" si="61"/>
        <v>-</v>
      </c>
      <c r="AH229" s="78"/>
      <c r="AI229" s="89">
        <f t="shared" si="46"/>
        <v>83.47000000000001</v>
      </c>
      <c r="AJ229" s="78"/>
      <c r="AK229" s="90" t="str">
        <f t="shared" si="47"/>
        <v>-</v>
      </c>
    </row>
    <row r="230" spans="1:37" ht="12.75">
      <c r="A230" s="80">
        <v>2005</v>
      </c>
      <c r="B230" s="80"/>
      <c r="C230" s="14" t="s">
        <v>28</v>
      </c>
      <c r="D230" s="14"/>
      <c r="E230" s="15">
        <f>MODL05!B29</f>
        <v>2.5</v>
      </c>
      <c r="F230" s="15"/>
      <c r="G230" s="89">
        <f t="shared" si="48"/>
        <v>15.100000000000001</v>
      </c>
      <c r="H230" s="89"/>
      <c r="I230" s="90" t="str">
        <f t="shared" si="49"/>
        <v>-</v>
      </c>
      <c r="J230" s="90"/>
      <c r="K230" s="90" t="str">
        <f t="shared" si="50"/>
        <v>-</v>
      </c>
      <c r="L230" s="90"/>
      <c r="M230" s="91">
        <f t="shared" si="51"/>
        <v>0</v>
      </c>
      <c r="N230" s="78"/>
      <c r="O230" s="92">
        <f t="shared" si="52"/>
        <v>26.79</v>
      </c>
      <c r="P230" s="92"/>
      <c r="Q230" s="90" t="str">
        <f t="shared" si="53"/>
        <v>-</v>
      </c>
      <c r="R230" s="90"/>
      <c r="S230" s="90" t="str">
        <f t="shared" si="54"/>
        <v>-</v>
      </c>
      <c r="T230" s="90"/>
      <c r="U230" s="91">
        <f t="shared" si="55"/>
        <v>0</v>
      </c>
      <c r="V230" s="78"/>
      <c r="W230" s="92">
        <f t="shared" si="56"/>
        <v>55.65</v>
      </c>
      <c r="X230" s="92"/>
      <c r="Y230" s="90" t="str">
        <f t="shared" si="57"/>
        <v>-</v>
      </c>
      <c r="Z230" s="90"/>
      <c r="AA230" s="90" t="str">
        <f t="shared" si="58"/>
        <v>-</v>
      </c>
      <c r="AB230" s="90"/>
      <c r="AC230" s="91">
        <f t="shared" si="59"/>
        <v>0</v>
      </c>
      <c r="AD230" s="78"/>
      <c r="AE230" s="92">
        <f t="shared" si="60"/>
        <v>66.94</v>
      </c>
      <c r="AF230" s="92"/>
      <c r="AG230" s="90" t="str">
        <f t="shared" si="61"/>
        <v>-</v>
      </c>
      <c r="AH230" s="78"/>
      <c r="AI230" s="89">
        <f t="shared" si="46"/>
        <v>82.10000000000001</v>
      </c>
      <c r="AJ230" s="78"/>
      <c r="AK230" s="90" t="str">
        <f t="shared" si="47"/>
        <v>-</v>
      </c>
    </row>
    <row r="231" spans="1:37" ht="12.75">
      <c r="A231" s="78"/>
      <c r="B231" s="78"/>
      <c r="C231" s="14" t="s">
        <v>29</v>
      </c>
      <c r="D231" s="14"/>
      <c r="E231" s="15">
        <f>MODL05!B30</f>
        <v>2.62</v>
      </c>
      <c r="F231" s="15"/>
      <c r="G231" s="89">
        <f t="shared" si="48"/>
        <v>5.26</v>
      </c>
      <c r="H231" s="89"/>
      <c r="I231" s="90" t="str">
        <f t="shared" si="49"/>
        <v>-</v>
      </c>
      <c r="J231" s="90"/>
      <c r="K231" s="90" t="str">
        <f t="shared" si="50"/>
        <v>-</v>
      </c>
      <c r="L231" s="90"/>
      <c r="M231" s="91">
        <f t="shared" si="51"/>
        <v>0</v>
      </c>
      <c r="N231" s="78"/>
      <c r="O231" s="92">
        <f t="shared" si="52"/>
        <v>28.02</v>
      </c>
      <c r="P231" s="92"/>
      <c r="Q231" s="90" t="str">
        <f t="shared" si="53"/>
        <v>-</v>
      </c>
      <c r="R231" s="90"/>
      <c r="S231" s="90" t="str">
        <f t="shared" si="54"/>
        <v>-</v>
      </c>
      <c r="T231" s="90"/>
      <c r="U231" s="91">
        <f t="shared" si="55"/>
        <v>0</v>
      </c>
      <c r="V231" s="78"/>
      <c r="W231" s="92">
        <f t="shared" si="56"/>
        <v>54.809999999999995</v>
      </c>
      <c r="X231" s="92"/>
      <c r="Y231" s="90" t="str">
        <f t="shared" si="57"/>
        <v>-</v>
      </c>
      <c r="Z231" s="90"/>
      <c r="AA231" s="90" t="str">
        <f t="shared" si="58"/>
        <v>-</v>
      </c>
      <c r="AB231" s="90"/>
      <c r="AC231" s="91">
        <f t="shared" si="59"/>
        <v>0</v>
      </c>
      <c r="AD231" s="78"/>
      <c r="AE231" s="92">
        <f t="shared" si="60"/>
        <v>67.72</v>
      </c>
      <c r="AF231" s="92"/>
      <c r="AG231" s="90" t="str">
        <f t="shared" si="61"/>
        <v>-</v>
      </c>
      <c r="AH231" s="78"/>
      <c r="AI231" s="89">
        <f aca="true" t="shared" si="62" ref="AI231:AI253">SUM(E207:E231)</f>
        <v>83.37000000000002</v>
      </c>
      <c r="AJ231" s="78"/>
      <c r="AK231" s="90" t="str">
        <f aca="true" t="shared" si="63" ref="AK231:AK253">IF(AI231=MIN(AI$38:AI$253),AI231,"-")</f>
        <v>-</v>
      </c>
    </row>
    <row r="232" spans="1:37" ht="12.75">
      <c r="A232" s="78"/>
      <c r="B232" s="78"/>
      <c r="C232" s="14" t="s">
        <v>30</v>
      </c>
      <c r="D232" s="14"/>
      <c r="E232" s="15">
        <f>MODL05!B31</f>
        <v>3.23</v>
      </c>
      <c r="F232" s="15"/>
      <c r="G232" s="89">
        <f t="shared" si="48"/>
        <v>8.35</v>
      </c>
      <c r="H232" s="89"/>
      <c r="I232" s="90" t="str">
        <f t="shared" si="49"/>
        <v>-</v>
      </c>
      <c r="J232" s="90"/>
      <c r="K232" s="90" t="str">
        <f t="shared" si="50"/>
        <v>-</v>
      </c>
      <c r="L232" s="90"/>
      <c r="M232" s="91">
        <f t="shared" si="51"/>
        <v>0</v>
      </c>
      <c r="N232" s="78"/>
      <c r="O232" s="92">
        <f t="shared" si="52"/>
        <v>29.64</v>
      </c>
      <c r="P232" s="92"/>
      <c r="Q232" s="90" t="str">
        <f t="shared" si="53"/>
        <v>-</v>
      </c>
      <c r="R232" s="90"/>
      <c r="S232" s="90" t="str">
        <f t="shared" si="54"/>
        <v>-</v>
      </c>
      <c r="T232" s="90"/>
      <c r="U232" s="91">
        <f t="shared" si="55"/>
        <v>0</v>
      </c>
      <c r="V232" s="78"/>
      <c r="W232" s="92">
        <f t="shared" si="56"/>
        <v>56.12</v>
      </c>
      <c r="X232" s="92"/>
      <c r="Y232" s="90" t="str">
        <f t="shared" si="57"/>
        <v>-</v>
      </c>
      <c r="Z232" s="90"/>
      <c r="AA232" s="90" t="str">
        <f t="shared" si="58"/>
        <v>-</v>
      </c>
      <c r="AB232" s="90"/>
      <c r="AC232" s="91">
        <f t="shared" si="59"/>
        <v>0</v>
      </c>
      <c r="AD232" s="78"/>
      <c r="AE232" s="92">
        <f t="shared" si="60"/>
        <v>67.53</v>
      </c>
      <c r="AF232" s="92"/>
      <c r="AG232" s="90" t="str">
        <f t="shared" si="61"/>
        <v>-</v>
      </c>
      <c r="AH232" s="78"/>
      <c r="AI232" s="89">
        <f t="shared" si="62"/>
        <v>81.52000000000001</v>
      </c>
      <c r="AJ232" s="78"/>
      <c r="AK232" s="90" t="str">
        <f t="shared" si="63"/>
        <v>-</v>
      </c>
    </row>
    <row r="233" spans="1:37" ht="12.75">
      <c r="A233" s="78"/>
      <c r="B233" s="78"/>
      <c r="C233" s="14" t="s">
        <v>31</v>
      </c>
      <c r="D233" s="14"/>
      <c r="E233" s="15">
        <f>MODL05!B32</f>
        <v>0.95</v>
      </c>
      <c r="F233" s="15"/>
      <c r="G233" s="89">
        <f t="shared" si="48"/>
        <v>6.8</v>
      </c>
      <c r="H233" s="89"/>
      <c r="I233" s="90" t="str">
        <f t="shared" si="49"/>
        <v>-</v>
      </c>
      <c r="J233" s="90"/>
      <c r="K233" s="90" t="str">
        <f t="shared" si="50"/>
        <v>-</v>
      </c>
      <c r="L233" s="90"/>
      <c r="M233" s="91">
        <f t="shared" si="51"/>
        <v>0</v>
      </c>
      <c r="N233" s="78"/>
      <c r="O233" s="92">
        <f t="shared" si="52"/>
        <v>21.900000000000002</v>
      </c>
      <c r="P233" s="92"/>
      <c r="Q233" s="90" t="str">
        <f t="shared" si="53"/>
        <v>-</v>
      </c>
      <c r="R233" s="90"/>
      <c r="S233" s="90" t="str">
        <f t="shared" si="54"/>
        <v>-</v>
      </c>
      <c r="T233" s="90"/>
      <c r="U233" s="91">
        <f t="shared" si="55"/>
        <v>0</v>
      </c>
      <c r="V233" s="78"/>
      <c r="W233" s="92">
        <f t="shared" si="56"/>
        <v>51.71</v>
      </c>
      <c r="X233" s="92"/>
      <c r="Y233" s="90" t="str">
        <f t="shared" si="57"/>
        <v>-</v>
      </c>
      <c r="Z233" s="90"/>
      <c r="AA233" s="90" t="str">
        <f t="shared" si="58"/>
        <v>-</v>
      </c>
      <c r="AB233" s="90"/>
      <c r="AC233" s="91">
        <f t="shared" si="59"/>
        <v>0</v>
      </c>
      <c r="AD233" s="78"/>
      <c r="AE233" s="92">
        <f t="shared" si="60"/>
        <v>66.7</v>
      </c>
      <c r="AF233" s="92"/>
      <c r="AG233" s="90" t="str">
        <f t="shared" si="61"/>
        <v>-</v>
      </c>
      <c r="AH233" s="78"/>
      <c r="AI233" s="89">
        <f t="shared" si="62"/>
        <v>81.66000000000001</v>
      </c>
      <c r="AJ233" s="78"/>
      <c r="AK233" s="90" t="str">
        <f t="shared" si="63"/>
        <v>-</v>
      </c>
    </row>
    <row r="234" spans="1:37" ht="12.75">
      <c r="A234" s="78"/>
      <c r="B234" s="78"/>
      <c r="C234" s="14" t="s">
        <v>2</v>
      </c>
      <c r="D234" s="14"/>
      <c r="E234" s="15">
        <f>MODL05!B33</f>
        <v>4.13</v>
      </c>
      <c r="F234" s="15"/>
      <c r="G234" s="89">
        <f t="shared" si="48"/>
        <v>8.309999999999999</v>
      </c>
      <c r="H234" s="89"/>
      <c r="I234" s="90" t="str">
        <f t="shared" si="49"/>
        <v>-</v>
      </c>
      <c r="J234" s="90"/>
      <c r="K234" s="90" t="str">
        <f t="shared" si="50"/>
        <v>-</v>
      </c>
      <c r="L234" s="90"/>
      <c r="M234" s="91">
        <f t="shared" si="51"/>
        <v>0</v>
      </c>
      <c r="N234" s="78"/>
      <c r="O234" s="92">
        <f t="shared" si="52"/>
        <v>13.57</v>
      </c>
      <c r="P234" s="92"/>
      <c r="Q234" s="90" t="str">
        <f t="shared" si="53"/>
        <v>-</v>
      </c>
      <c r="R234" s="90"/>
      <c r="S234" s="90" t="str">
        <f t="shared" si="54"/>
        <v>-</v>
      </c>
      <c r="T234" s="90"/>
      <c r="U234" s="91">
        <f t="shared" si="55"/>
        <v>0</v>
      </c>
      <c r="V234" s="78"/>
      <c r="W234" s="92">
        <f t="shared" si="56"/>
        <v>53.83</v>
      </c>
      <c r="X234" s="92"/>
      <c r="Y234" s="90" t="str">
        <f t="shared" si="57"/>
        <v>-</v>
      </c>
      <c r="Z234" s="90"/>
      <c r="AA234" s="90" t="str">
        <f t="shared" si="58"/>
        <v>-</v>
      </c>
      <c r="AB234" s="90"/>
      <c r="AC234" s="91">
        <f t="shared" si="59"/>
        <v>0</v>
      </c>
      <c r="AD234" s="78"/>
      <c r="AE234" s="92">
        <f t="shared" si="60"/>
        <v>70.16999999999999</v>
      </c>
      <c r="AF234" s="92"/>
      <c r="AG234" s="90" t="str">
        <f t="shared" si="61"/>
        <v>-</v>
      </c>
      <c r="AH234" s="78"/>
      <c r="AI234" s="89">
        <f t="shared" si="62"/>
        <v>85.47</v>
      </c>
      <c r="AJ234" s="78"/>
      <c r="AK234" s="90" t="str">
        <f t="shared" si="63"/>
        <v>-</v>
      </c>
    </row>
    <row r="235" spans="1:37" ht="12.75">
      <c r="A235" s="78"/>
      <c r="B235" s="78"/>
      <c r="C235" s="14" t="s">
        <v>32</v>
      </c>
      <c r="D235" s="14"/>
      <c r="E235" s="15">
        <f>MODL05!B34</f>
        <v>0.57</v>
      </c>
      <c r="F235" s="15"/>
      <c r="G235" s="89">
        <f t="shared" si="48"/>
        <v>5.65</v>
      </c>
      <c r="H235" s="89"/>
      <c r="I235" s="90" t="str">
        <f t="shared" si="49"/>
        <v>-</v>
      </c>
      <c r="J235" s="90"/>
      <c r="K235" s="90" t="str">
        <f t="shared" si="50"/>
        <v>-</v>
      </c>
      <c r="L235" s="90"/>
      <c r="M235" s="91">
        <f t="shared" si="51"/>
        <v>0</v>
      </c>
      <c r="N235" s="78"/>
      <c r="O235" s="92">
        <f t="shared" si="52"/>
        <v>14</v>
      </c>
      <c r="P235" s="92"/>
      <c r="Q235" s="90" t="str">
        <f t="shared" si="53"/>
        <v>-</v>
      </c>
      <c r="R235" s="90"/>
      <c r="S235" s="90" t="str">
        <f t="shared" si="54"/>
        <v>-</v>
      </c>
      <c r="T235" s="90"/>
      <c r="U235" s="91">
        <f t="shared" si="55"/>
        <v>0</v>
      </c>
      <c r="V235" s="78"/>
      <c r="W235" s="92">
        <f t="shared" si="56"/>
        <v>41.830000000000005</v>
      </c>
      <c r="X235" s="92"/>
      <c r="Y235" s="90" t="str">
        <f t="shared" si="57"/>
        <v>-</v>
      </c>
      <c r="Z235" s="90"/>
      <c r="AA235" s="90" t="str">
        <f t="shared" si="58"/>
        <v>-</v>
      </c>
      <c r="AB235" s="90"/>
      <c r="AC235" s="91">
        <f t="shared" si="59"/>
        <v>0</v>
      </c>
      <c r="AD235" s="78"/>
      <c r="AE235" s="92">
        <f t="shared" si="60"/>
        <v>70.21999999999998</v>
      </c>
      <c r="AF235" s="92"/>
      <c r="AG235" s="90" t="str">
        <f t="shared" si="61"/>
        <v>-</v>
      </c>
      <c r="AH235" s="78"/>
      <c r="AI235" s="89">
        <f t="shared" si="62"/>
        <v>85.96999999999998</v>
      </c>
      <c r="AJ235" s="78"/>
      <c r="AK235" s="90" t="str">
        <f t="shared" si="63"/>
        <v>-</v>
      </c>
    </row>
    <row r="236" spans="1:37" ht="12.75">
      <c r="A236" s="78"/>
      <c r="B236" s="78"/>
      <c r="C236" s="14" t="s">
        <v>33</v>
      </c>
      <c r="D236" s="14"/>
      <c r="E236" s="15">
        <f>MODL05!B35</f>
        <v>4.41</v>
      </c>
      <c r="F236" s="15"/>
      <c r="G236" s="89">
        <f t="shared" si="48"/>
        <v>9.11</v>
      </c>
      <c r="H236" s="89"/>
      <c r="I236" s="90" t="str">
        <f t="shared" si="49"/>
        <v>-</v>
      </c>
      <c r="J236" s="90"/>
      <c r="K236" s="90" t="str">
        <f t="shared" si="50"/>
        <v>-</v>
      </c>
      <c r="L236" s="90"/>
      <c r="M236" s="91">
        <f t="shared" si="51"/>
        <v>0</v>
      </c>
      <c r="N236" s="78"/>
      <c r="O236" s="92">
        <f t="shared" si="52"/>
        <v>15.91</v>
      </c>
      <c r="P236" s="92"/>
      <c r="Q236" s="90" t="str">
        <f t="shared" si="53"/>
        <v>-</v>
      </c>
      <c r="R236" s="90"/>
      <c r="S236" s="90" t="str">
        <f t="shared" si="54"/>
        <v>-</v>
      </c>
      <c r="T236" s="90"/>
      <c r="U236" s="91">
        <f t="shared" si="55"/>
        <v>0</v>
      </c>
      <c r="V236" s="78"/>
      <c r="W236" s="92">
        <f t="shared" si="56"/>
        <v>42.7</v>
      </c>
      <c r="X236" s="92"/>
      <c r="Y236" s="90" t="str">
        <f t="shared" si="57"/>
        <v>-</v>
      </c>
      <c r="Z236" s="90"/>
      <c r="AA236" s="90" t="str">
        <f t="shared" si="58"/>
        <v>-</v>
      </c>
      <c r="AB236" s="90"/>
      <c r="AC236" s="91">
        <f t="shared" si="59"/>
        <v>0</v>
      </c>
      <c r="AD236" s="78"/>
      <c r="AE236" s="92">
        <f t="shared" si="60"/>
        <v>71.55999999999999</v>
      </c>
      <c r="AF236" s="92"/>
      <c r="AG236" s="90" t="str">
        <f t="shared" si="61"/>
        <v>-</v>
      </c>
      <c r="AH236" s="78"/>
      <c r="AI236" s="89">
        <f t="shared" si="62"/>
        <v>84.82</v>
      </c>
      <c r="AJ236" s="78"/>
      <c r="AK236" s="90" t="str">
        <f t="shared" si="63"/>
        <v>-</v>
      </c>
    </row>
    <row r="237" spans="1:37" ht="12.75">
      <c r="A237" s="78"/>
      <c r="B237" s="78"/>
      <c r="C237" s="14" t="s">
        <v>34</v>
      </c>
      <c r="D237" s="14"/>
      <c r="E237" s="15">
        <f>MODL05!B36</f>
        <v>1.12</v>
      </c>
      <c r="F237" s="15"/>
      <c r="G237" s="89">
        <f t="shared" si="48"/>
        <v>6.1000000000000005</v>
      </c>
      <c r="H237" s="89"/>
      <c r="I237" s="90" t="str">
        <f t="shared" si="49"/>
        <v>-</v>
      </c>
      <c r="J237" s="90"/>
      <c r="K237" s="90" t="str">
        <f t="shared" si="50"/>
        <v>-</v>
      </c>
      <c r="L237" s="90"/>
      <c r="M237" s="91">
        <f t="shared" si="51"/>
        <v>0</v>
      </c>
      <c r="N237" s="78"/>
      <c r="O237" s="92">
        <f t="shared" si="52"/>
        <v>14.41</v>
      </c>
      <c r="P237" s="92"/>
      <c r="Q237" s="90" t="str">
        <f t="shared" si="53"/>
        <v>-</v>
      </c>
      <c r="R237" s="90"/>
      <c r="S237" s="90" t="str">
        <f t="shared" si="54"/>
        <v>-</v>
      </c>
      <c r="T237" s="90"/>
      <c r="U237" s="91">
        <f t="shared" si="55"/>
        <v>0</v>
      </c>
      <c r="V237" s="78"/>
      <c r="W237" s="92">
        <f t="shared" si="56"/>
        <v>42.43</v>
      </c>
      <c r="X237" s="92"/>
      <c r="Y237" s="90" t="str">
        <f t="shared" si="57"/>
        <v>-</v>
      </c>
      <c r="Z237" s="90"/>
      <c r="AA237" s="90" t="str">
        <f t="shared" si="58"/>
        <v>-</v>
      </c>
      <c r="AB237" s="90"/>
      <c r="AC237" s="91">
        <f t="shared" si="59"/>
        <v>0</v>
      </c>
      <c r="AD237" s="78"/>
      <c r="AE237" s="92">
        <f t="shared" si="60"/>
        <v>69.22</v>
      </c>
      <c r="AF237" s="92"/>
      <c r="AG237" s="90" t="str">
        <f t="shared" si="61"/>
        <v>-</v>
      </c>
      <c r="AH237" s="78"/>
      <c r="AI237" s="89">
        <f t="shared" si="62"/>
        <v>83.97</v>
      </c>
      <c r="AJ237" s="78"/>
      <c r="AK237" s="90" t="str">
        <f t="shared" si="63"/>
        <v>-</v>
      </c>
    </row>
    <row r="238" spans="1:37" ht="12.75">
      <c r="A238" s="78"/>
      <c r="B238" s="78"/>
      <c r="C238" s="14" t="s">
        <v>35</v>
      </c>
      <c r="D238" s="14"/>
      <c r="E238" s="15">
        <f>MODL05!B37</f>
        <v>1.95</v>
      </c>
      <c r="F238" s="15"/>
      <c r="G238" s="89">
        <f t="shared" si="48"/>
        <v>7.48</v>
      </c>
      <c r="H238" s="89"/>
      <c r="I238" s="90" t="str">
        <f t="shared" si="49"/>
        <v>-</v>
      </c>
      <c r="J238" s="90"/>
      <c r="K238" s="90" t="str">
        <f t="shared" si="50"/>
        <v>-</v>
      </c>
      <c r="L238" s="90"/>
      <c r="M238" s="91">
        <f t="shared" si="51"/>
        <v>0</v>
      </c>
      <c r="N238" s="78"/>
      <c r="O238" s="92">
        <f t="shared" si="52"/>
        <v>13.129999999999999</v>
      </c>
      <c r="P238" s="92"/>
      <c r="Q238" s="90" t="str">
        <f t="shared" si="53"/>
        <v>-</v>
      </c>
      <c r="R238" s="90"/>
      <c r="S238" s="90" t="str">
        <f t="shared" si="54"/>
        <v>-</v>
      </c>
      <c r="T238" s="90"/>
      <c r="U238" s="91">
        <f t="shared" si="55"/>
        <v>0</v>
      </c>
      <c r="V238" s="78"/>
      <c r="W238" s="92">
        <f t="shared" si="56"/>
        <v>42.77</v>
      </c>
      <c r="X238" s="92"/>
      <c r="Y238" s="90" t="str">
        <f t="shared" si="57"/>
        <v>-</v>
      </c>
      <c r="Z238" s="90"/>
      <c r="AA238" s="90" t="str">
        <f t="shared" si="58"/>
        <v>-</v>
      </c>
      <c r="AB238" s="90"/>
      <c r="AC238" s="91">
        <f t="shared" si="59"/>
        <v>0</v>
      </c>
      <c r="AD238" s="78"/>
      <c r="AE238" s="92">
        <f t="shared" si="60"/>
        <v>69.25000000000001</v>
      </c>
      <c r="AF238" s="92"/>
      <c r="AG238" s="90" t="str">
        <f t="shared" si="61"/>
        <v>-</v>
      </c>
      <c r="AH238" s="78"/>
      <c r="AI238" s="89">
        <f t="shared" si="62"/>
        <v>84.08</v>
      </c>
      <c r="AJ238" s="78"/>
      <c r="AK238" s="90" t="str">
        <f t="shared" si="63"/>
        <v>-</v>
      </c>
    </row>
    <row r="239" spans="1:37" ht="12.75">
      <c r="A239" s="78"/>
      <c r="B239" s="78"/>
      <c r="C239" s="14" t="s">
        <v>36</v>
      </c>
      <c r="D239" s="14"/>
      <c r="E239" s="15">
        <f>MODL05!B38</f>
        <v>1.36</v>
      </c>
      <c r="F239" s="15"/>
      <c r="G239" s="89">
        <f t="shared" si="48"/>
        <v>4.430000000000001</v>
      </c>
      <c r="H239" s="89"/>
      <c r="I239" s="90" t="str">
        <f t="shared" si="49"/>
        <v>-</v>
      </c>
      <c r="J239" s="90"/>
      <c r="K239" s="90" t="str">
        <f t="shared" si="50"/>
        <v>-</v>
      </c>
      <c r="L239" s="90"/>
      <c r="M239" s="91">
        <f t="shared" si="51"/>
        <v>0</v>
      </c>
      <c r="N239" s="78"/>
      <c r="O239" s="92">
        <f t="shared" si="52"/>
        <v>13.54</v>
      </c>
      <c r="P239" s="92"/>
      <c r="Q239" s="90" t="str">
        <f t="shared" si="53"/>
        <v>-</v>
      </c>
      <c r="R239" s="90"/>
      <c r="S239" s="90" t="str">
        <f t="shared" si="54"/>
        <v>-</v>
      </c>
      <c r="T239" s="90"/>
      <c r="U239" s="91">
        <f t="shared" si="55"/>
        <v>0</v>
      </c>
      <c r="V239" s="78"/>
      <c r="W239" s="92">
        <f t="shared" si="56"/>
        <v>35.440000000000005</v>
      </c>
      <c r="X239" s="92"/>
      <c r="Y239" s="90" t="str">
        <f t="shared" si="57"/>
        <v>-</v>
      </c>
      <c r="Z239" s="90"/>
      <c r="AA239" s="90" t="str">
        <f t="shared" si="58"/>
        <v>-</v>
      </c>
      <c r="AB239" s="90"/>
      <c r="AC239" s="91">
        <f t="shared" si="59"/>
        <v>0</v>
      </c>
      <c r="AD239" s="78"/>
      <c r="AE239" s="92">
        <f t="shared" si="60"/>
        <v>65.25000000000001</v>
      </c>
      <c r="AF239" s="92"/>
      <c r="AG239" s="90" t="str">
        <f t="shared" si="61"/>
        <v>-</v>
      </c>
      <c r="AH239" s="78"/>
      <c r="AI239" s="89">
        <f t="shared" si="62"/>
        <v>82.02</v>
      </c>
      <c r="AJ239" s="78"/>
      <c r="AK239" s="90" t="str">
        <f t="shared" si="63"/>
        <v>-</v>
      </c>
    </row>
    <row r="240" spans="1:37" ht="12.75">
      <c r="A240" s="78"/>
      <c r="B240" s="78"/>
      <c r="C240" s="14" t="s">
        <v>37</v>
      </c>
      <c r="D240" s="14"/>
      <c r="E240" s="15">
        <f>MODL05!B39</f>
        <v>0.97</v>
      </c>
      <c r="F240" s="15"/>
      <c r="G240" s="89">
        <f t="shared" si="48"/>
        <v>4.28</v>
      </c>
      <c r="H240" s="89"/>
      <c r="I240" s="90" t="str">
        <f t="shared" si="49"/>
        <v>-</v>
      </c>
      <c r="J240" s="90"/>
      <c r="K240" s="90" t="str">
        <f t="shared" si="50"/>
        <v>-</v>
      </c>
      <c r="L240" s="90"/>
      <c r="M240" s="91">
        <f t="shared" si="51"/>
        <v>0</v>
      </c>
      <c r="N240" s="78"/>
      <c r="O240" s="92">
        <f t="shared" si="52"/>
        <v>10.38</v>
      </c>
      <c r="P240" s="92"/>
      <c r="Q240" s="90" t="str">
        <f t="shared" si="53"/>
        <v>-</v>
      </c>
      <c r="R240" s="90"/>
      <c r="S240" s="90" t="str">
        <f t="shared" si="54"/>
        <v>-</v>
      </c>
      <c r="T240" s="90"/>
      <c r="U240" s="91">
        <f t="shared" si="55"/>
        <v>0</v>
      </c>
      <c r="V240" s="78"/>
      <c r="W240" s="92">
        <f t="shared" si="56"/>
        <v>23.95</v>
      </c>
      <c r="X240" s="92"/>
      <c r="Y240" s="90" t="str">
        <f t="shared" si="57"/>
        <v>-</v>
      </c>
      <c r="Z240" s="90"/>
      <c r="AA240" s="90" t="str">
        <f t="shared" si="58"/>
        <v>-</v>
      </c>
      <c r="AB240" s="90"/>
      <c r="AC240" s="91">
        <f t="shared" si="59"/>
        <v>0</v>
      </c>
      <c r="AD240" s="78"/>
      <c r="AE240" s="92">
        <f t="shared" si="60"/>
        <v>64.21000000000001</v>
      </c>
      <c r="AF240" s="92"/>
      <c r="AG240" s="90" t="str">
        <f t="shared" si="61"/>
        <v>-</v>
      </c>
      <c r="AH240" s="78"/>
      <c r="AI240" s="89">
        <f t="shared" si="62"/>
        <v>81.21</v>
      </c>
      <c r="AJ240" s="78"/>
      <c r="AK240" s="90" t="str">
        <f t="shared" si="63"/>
        <v>-</v>
      </c>
    </row>
    <row r="241" spans="1:37" ht="12.75">
      <c r="A241" s="78"/>
      <c r="B241" s="78"/>
      <c r="C241" s="14" t="s">
        <v>38</v>
      </c>
      <c r="D241" s="14"/>
      <c r="E241" s="15">
        <f>MODL05!B40</f>
        <v>0.15</v>
      </c>
      <c r="F241" s="15"/>
      <c r="G241" s="89">
        <f t="shared" si="48"/>
        <v>2.48</v>
      </c>
      <c r="H241" s="89"/>
      <c r="I241" s="90" t="str">
        <f t="shared" si="49"/>
        <v>-</v>
      </c>
      <c r="J241" s="90"/>
      <c r="K241" s="90" t="str">
        <f t="shared" si="50"/>
        <v>-</v>
      </c>
      <c r="L241" s="90"/>
      <c r="M241" s="91">
        <f t="shared" si="51"/>
        <v>0</v>
      </c>
      <c r="N241" s="78"/>
      <c r="O241" s="92">
        <f t="shared" si="52"/>
        <v>9.96</v>
      </c>
      <c r="P241" s="92"/>
      <c r="Q241" s="90" t="str">
        <f t="shared" si="53"/>
        <v>-</v>
      </c>
      <c r="R241" s="90"/>
      <c r="S241" s="90" t="str">
        <f t="shared" si="54"/>
        <v>-</v>
      </c>
      <c r="T241" s="90"/>
      <c r="U241" s="91">
        <f t="shared" si="55"/>
        <v>0</v>
      </c>
      <c r="V241" s="78"/>
      <c r="W241" s="92">
        <f t="shared" si="56"/>
        <v>23.959999999999997</v>
      </c>
      <c r="X241" s="92"/>
      <c r="Y241" s="90" t="str">
        <f t="shared" si="57"/>
        <v>-</v>
      </c>
      <c r="Z241" s="90"/>
      <c r="AA241" s="90" t="str">
        <f t="shared" si="58"/>
        <v>-</v>
      </c>
      <c r="AB241" s="90"/>
      <c r="AC241" s="91">
        <f t="shared" si="59"/>
        <v>0</v>
      </c>
      <c r="AD241" s="78"/>
      <c r="AE241" s="92">
        <f t="shared" si="60"/>
        <v>51.790000000000006</v>
      </c>
      <c r="AF241" s="92"/>
      <c r="AG241" s="90" t="str">
        <f t="shared" si="61"/>
        <v>-</v>
      </c>
      <c r="AH241" s="78"/>
      <c r="AI241" s="89">
        <f t="shared" si="62"/>
        <v>80.69999999999999</v>
      </c>
      <c r="AJ241" s="78"/>
      <c r="AK241" s="90" t="str">
        <f t="shared" si="63"/>
        <v>-</v>
      </c>
    </row>
    <row r="242" spans="1:37" ht="12.75">
      <c r="A242" s="80">
        <v>2006</v>
      </c>
      <c r="B242" s="78"/>
      <c r="C242" s="14" t="s">
        <v>28</v>
      </c>
      <c r="D242" s="14"/>
      <c r="E242" s="15">
        <f>MODL06!B29</f>
        <v>0.65</v>
      </c>
      <c r="F242" s="15"/>
      <c r="G242" s="89">
        <f t="shared" si="48"/>
        <v>1.77</v>
      </c>
      <c r="H242" s="89"/>
      <c r="I242" s="90" t="str">
        <f t="shared" si="49"/>
        <v>-</v>
      </c>
      <c r="J242" s="90"/>
      <c r="K242" s="90" t="str">
        <f t="shared" si="50"/>
        <v>-</v>
      </c>
      <c r="L242" s="90"/>
      <c r="M242" s="91">
        <f t="shared" si="51"/>
        <v>0</v>
      </c>
      <c r="N242" s="78"/>
      <c r="O242" s="92">
        <f t="shared" si="52"/>
        <v>6.200000000000001</v>
      </c>
      <c r="P242" s="92"/>
      <c r="Q242" s="90" t="str">
        <f t="shared" si="53"/>
        <v>-</v>
      </c>
      <c r="R242" s="90"/>
      <c r="S242" s="90">
        <f t="shared" si="54"/>
        <v>6.200000000000001</v>
      </c>
      <c r="T242" s="90"/>
      <c r="U242" s="91">
        <f t="shared" si="55"/>
        <v>1</v>
      </c>
      <c r="V242" s="78"/>
      <c r="W242" s="92">
        <f t="shared" si="56"/>
        <v>22.109999999999996</v>
      </c>
      <c r="X242" s="92"/>
      <c r="Y242" s="90" t="str">
        <f t="shared" si="57"/>
        <v>-</v>
      </c>
      <c r="Z242" s="90"/>
      <c r="AA242" s="90" t="str">
        <f t="shared" si="58"/>
        <v>-</v>
      </c>
      <c r="AB242" s="90"/>
      <c r="AC242" s="91">
        <f t="shared" si="59"/>
        <v>0</v>
      </c>
      <c r="AD242" s="78"/>
      <c r="AE242" s="92">
        <f t="shared" si="60"/>
        <v>48.9</v>
      </c>
      <c r="AF242" s="92"/>
      <c r="AG242" s="90" t="str">
        <f t="shared" si="61"/>
        <v>-</v>
      </c>
      <c r="AH242" s="78"/>
      <c r="AI242" s="89">
        <f t="shared" si="62"/>
        <v>80.83</v>
      </c>
      <c r="AJ242" s="78"/>
      <c r="AK242" s="90" t="str">
        <f t="shared" si="63"/>
        <v>-</v>
      </c>
    </row>
    <row r="243" spans="1:37" ht="12.75">
      <c r="A243" s="78"/>
      <c r="B243" s="78"/>
      <c r="C243" s="14" t="s">
        <v>29</v>
      </c>
      <c r="D243" s="14"/>
      <c r="E243" s="15">
        <f>MODL06!B30</f>
        <v>0.69</v>
      </c>
      <c r="F243" s="15"/>
      <c r="G243" s="89">
        <f t="shared" si="48"/>
        <v>1.49</v>
      </c>
      <c r="H243" s="89"/>
      <c r="I243" s="90" t="str">
        <f t="shared" si="49"/>
        <v>-</v>
      </c>
      <c r="J243" s="90"/>
      <c r="K243" s="90" t="str">
        <f t="shared" si="50"/>
        <v>-</v>
      </c>
      <c r="L243" s="90"/>
      <c r="M243" s="91">
        <f t="shared" si="51"/>
        <v>0</v>
      </c>
      <c r="N243" s="78"/>
      <c r="O243" s="92">
        <f t="shared" si="52"/>
        <v>5.770000000000001</v>
      </c>
      <c r="P243" s="92"/>
      <c r="Q243" s="90" t="str">
        <f t="shared" si="53"/>
        <v>-</v>
      </c>
      <c r="R243" s="90"/>
      <c r="S243" s="90">
        <f t="shared" si="54"/>
        <v>5.770000000000001</v>
      </c>
      <c r="T243" s="90"/>
      <c r="U243" s="91">
        <f t="shared" si="55"/>
        <v>1</v>
      </c>
      <c r="V243" s="78"/>
      <c r="W243" s="92">
        <f t="shared" si="56"/>
        <v>20.179999999999996</v>
      </c>
      <c r="X243" s="92"/>
      <c r="Y243" s="90" t="str">
        <f t="shared" si="57"/>
        <v>-</v>
      </c>
      <c r="Z243" s="90"/>
      <c r="AA243" s="90">
        <f t="shared" si="58"/>
        <v>20.179999999999996</v>
      </c>
      <c r="AB243" s="90"/>
      <c r="AC243" s="91">
        <f t="shared" si="59"/>
        <v>1</v>
      </c>
      <c r="AD243" s="78"/>
      <c r="AE243" s="92">
        <f t="shared" si="60"/>
        <v>48.199999999999996</v>
      </c>
      <c r="AF243" s="92"/>
      <c r="AG243" s="90" t="str">
        <f t="shared" si="61"/>
        <v>-</v>
      </c>
      <c r="AH243" s="78"/>
      <c r="AI243" s="89">
        <f t="shared" si="62"/>
        <v>78.45</v>
      </c>
      <c r="AJ243" s="78"/>
      <c r="AK243" s="90" t="str">
        <f t="shared" si="63"/>
        <v>-</v>
      </c>
    </row>
    <row r="244" spans="1:37" ht="12.75">
      <c r="A244" s="78"/>
      <c r="B244" s="78"/>
      <c r="C244" s="14" t="s">
        <v>30</v>
      </c>
      <c r="D244" s="14"/>
      <c r="E244" s="15">
        <f>MODL06!B31</f>
        <v>2.92</v>
      </c>
      <c r="F244" s="15"/>
      <c r="G244" s="89">
        <f t="shared" si="48"/>
        <v>4.26</v>
      </c>
      <c r="H244" s="89"/>
      <c r="I244" s="90" t="str">
        <f t="shared" si="49"/>
        <v>-</v>
      </c>
      <c r="J244" s="90"/>
      <c r="K244" s="90" t="str">
        <f t="shared" si="50"/>
        <v>-</v>
      </c>
      <c r="L244" s="90"/>
      <c r="M244" s="91">
        <f t="shared" si="51"/>
        <v>0</v>
      </c>
      <c r="N244" s="78"/>
      <c r="O244" s="92">
        <f t="shared" si="52"/>
        <v>6.74</v>
      </c>
      <c r="P244" s="92"/>
      <c r="Q244" s="90" t="str">
        <f t="shared" si="53"/>
        <v>-</v>
      </c>
      <c r="R244" s="90"/>
      <c r="S244" s="90">
        <f t="shared" si="54"/>
        <v>6.74</v>
      </c>
      <c r="T244" s="90"/>
      <c r="U244" s="91">
        <f t="shared" si="55"/>
        <v>1</v>
      </c>
      <c r="V244" s="78"/>
      <c r="W244" s="92">
        <f t="shared" si="56"/>
        <v>19.869999999999997</v>
      </c>
      <c r="X244" s="92"/>
      <c r="Y244" s="90" t="str">
        <f t="shared" si="57"/>
        <v>-</v>
      </c>
      <c r="Z244" s="90"/>
      <c r="AA244" s="90">
        <f t="shared" si="58"/>
        <v>19.869999999999997</v>
      </c>
      <c r="AB244" s="90"/>
      <c r="AC244" s="91">
        <f t="shared" si="59"/>
        <v>1</v>
      </c>
      <c r="AD244" s="78"/>
      <c r="AE244" s="92">
        <f t="shared" si="60"/>
        <v>49.51</v>
      </c>
      <c r="AF244" s="92"/>
      <c r="AG244" s="90" t="str">
        <f t="shared" si="61"/>
        <v>-</v>
      </c>
      <c r="AH244" s="78"/>
      <c r="AI244" s="89">
        <f t="shared" si="62"/>
        <v>77.91000000000001</v>
      </c>
      <c r="AJ244" s="78"/>
      <c r="AK244" s="90" t="str">
        <f t="shared" si="63"/>
        <v>-</v>
      </c>
    </row>
    <row r="245" spans="1:37" ht="12.75">
      <c r="A245" s="78"/>
      <c r="B245" s="78"/>
      <c r="C245" s="14" t="s">
        <v>31</v>
      </c>
      <c r="D245" s="14"/>
      <c r="E245" s="15">
        <f>MODL06!B32</f>
        <v>2.32</v>
      </c>
      <c r="F245" s="15"/>
      <c r="G245" s="89">
        <f t="shared" si="48"/>
        <v>5.93</v>
      </c>
      <c r="H245" s="89"/>
      <c r="I245" s="90" t="str">
        <f t="shared" si="49"/>
        <v>-</v>
      </c>
      <c r="J245" s="90"/>
      <c r="K245" s="90" t="str">
        <f t="shared" si="50"/>
        <v>-</v>
      </c>
      <c r="L245" s="90"/>
      <c r="M245" s="91">
        <f t="shared" si="51"/>
        <v>0</v>
      </c>
      <c r="N245" s="78"/>
      <c r="O245" s="92">
        <f t="shared" si="52"/>
        <v>7.699999999999999</v>
      </c>
      <c r="P245" s="92"/>
      <c r="Q245" s="90" t="str">
        <f t="shared" si="53"/>
        <v>-</v>
      </c>
      <c r="R245" s="90"/>
      <c r="S245" s="90" t="str">
        <f t="shared" si="54"/>
        <v>-</v>
      </c>
      <c r="T245" s="90"/>
      <c r="U245" s="91">
        <f t="shared" si="55"/>
        <v>0</v>
      </c>
      <c r="V245" s="78"/>
      <c r="W245" s="92">
        <f t="shared" si="56"/>
        <v>21.240000000000002</v>
      </c>
      <c r="X245" s="92"/>
      <c r="Y245" s="90" t="str">
        <f t="shared" si="57"/>
        <v>-</v>
      </c>
      <c r="Z245" s="90"/>
      <c r="AA245" s="90">
        <f t="shared" si="58"/>
        <v>21.240000000000002</v>
      </c>
      <c r="AB245" s="90"/>
      <c r="AC245" s="91">
        <f t="shared" si="59"/>
        <v>1</v>
      </c>
      <c r="AD245" s="78"/>
      <c r="AE245" s="92">
        <f t="shared" si="60"/>
        <v>43.14</v>
      </c>
      <c r="AF245" s="92"/>
      <c r="AG245" s="90" t="str">
        <f t="shared" si="61"/>
        <v>-</v>
      </c>
      <c r="AH245" s="78"/>
      <c r="AI245" s="89">
        <f t="shared" si="62"/>
        <v>78.31000000000002</v>
      </c>
      <c r="AJ245" s="78"/>
      <c r="AK245" s="90" t="str">
        <f t="shared" si="63"/>
        <v>-</v>
      </c>
    </row>
    <row r="246" spans="1:37" ht="12.75">
      <c r="A246" s="78"/>
      <c r="B246" s="78"/>
      <c r="C246" s="14" t="s">
        <v>2</v>
      </c>
      <c r="D246" s="14"/>
      <c r="E246" s="15">
        <f>MODL06!B33</f>
        <v>3.3</v>
      </c>
      <c r="F246" s="15"/>
      <c r="G246" s="89">
        <f t="shared" si="48"/>
        <v>8.54</v>
      </c>
      <c r="H246" s="89"/>
      <c r="I246" s="90" t="str">
        <f t="shared" si="49"/>
        <v>-</v>
      </c>
      <c r="J246" s="90"/>
      <c r="K246" s="90" t="str">
        <f t="shared" si="50"/>
        <v>-</v>
      </c>
      <c r="L246" s="90"/>
      <c r="M246" s="91">
        <f t="shared" si="51"/>
        <v>0</v>
      </c>
      <c r="N246" s="78"/>
      <c r="O246" s="92">
        <f t="shared" si="52"/>
        <v>10.030000000000001</v>
      </c>
      <c r="P246" s="92"/>
      <c r="Q246" s="90" t="str">
        <f t="shared" si="53"/>
        <v>-</v>
      </c>
      <c r="R246" s="90"/>
      <c r="S246" s="90" t="str">
        <f t="shared" si="54"/>
        <v>-</v>
      </c>
      <c r="T246" s="90"/>
      <c r="U246" s="91">
        <f t="shared" si="55"/>
        <v>0</v>
      </c>
      <c r="V246" s="78"/>
      <c r="W246" s="92">
        <f t="shared" si="56"/>
        <v>20.41</v>
      </c>
      <c r="X246" s="92"/>
      <c r="Y246" s="90" t="str">
        <f t="shared" si="57"/>
        <v>-</v>
      </c>
      <c r="Z246" s="90"/>
      <c r="AA246" s="90">
        <f t="shared" si="58"/>
        <v>20.41</v>
      </c>
      <c r="AB246" s="90"/>
      <c r="AC246" s="91">
        <f t="shared" si="59"/>
        <v>1</v>
      </c>
      <c r="AD246" s="78"/>
      <c r="AE246" s="92">
        <f t="shared" si="60"/>
        <v>33.98</v>
      </c>
      <c r="AF246" s="92"/>
      <c r="AG246" s="90" t="str">
        <f t="shared" si="61"/>
        <v>-</v>
      </c>
      <c r="AH246" s="78"/>
      <c r="AI246" s="89">
        <f t="shared" si="62"/>
        <v>76.25000000000001</v>
      </c>
      <c r="AJ246" s="78"/>
      <c r="AK246" s="90" t="str">
        <f t="shared" si="63"/>
        <v>-</v>
      </c>
    </row>
    <row r="247" spans="1:37" ht="12.75">
      <c r="A247" s="78"/>
      <c r="B247" s="78"/>
      <c r="C247" s="14" t="s">
        <v>32</v>
      </c>
      <c r="D247" s="14"/>
      <c r="E247" s="15">
        <f>MODL06!B34</f>
        <v>2.49</v>
      </c>
      <c r="F247" s="15"/>
      <c r="G247" s="89">
        <f t="shared" si="48"/>
        <v>8.11</v>
      </c>
      <c r="H247" s="89"/>
      <c r="I247" s="90" t="str">
        <f t="shared" si="49"/>
        <v>-</v>
      </c>
      <c r="J247" s="90"/>
      <c r="K247" s="90" t="str">
        <f t="shared" si="50"/>
        <v>-</v>
      </c>
      <c r="L247" s="90"/>
      <c r="M247" s="91">
        <f t="shared" si="51"/>
        <v>0</v>
      </c>
      <c r="N247" s="78"/>
      <c r="O247" s="92">
        <f t="shared" si="52"/>
        <v>12.37</v>
      </c>
      <c r="P247" s="92"/>
      <c r="Q247" s="90" t="str">
        <f t="shared" si="53"/>
        <v>-</v>
      </c>
      <c r="R247" s="90"/>
      <c r="S247" s="90" t="str">
        <f t="shared" si="54"/>
        <v>-</v>
      </c>
      <c r="T247" s="90"/>
      <c r="U247" s="91">
        <f t="shared" si="55"/>
        <v>0</v>
      </c>
      <c r="V247" s="78"/>
      <c r="W247" s="92">
        <f t="shared" si="56"/>
        <v>22.33</v>
      </c>
      <c r="X247" s="92"/>
      <c r="Y247" s="90" t="str">
        <f t="shared" si="57"/>
        <v>-</v>
      </c>
      <c r="Z247" s="90"/>
      <c r="AA247" s="90" t="str">
        <f t="shared" si="58"/>
        <v>-</v>
      </c>
      <c r="AB247" s="90"/>
      <c r="AC247" s="91">
        <f t="shared" si="59"/>
        <v>0</v>
      </c>
      <c r="AD247" s="78"/>
      <c r="AE247" s="92">
        <f t="shared" si="60"/>
        <v>36.33</v>
      </c>
      <c r="AF247" s="92"/>
      <c r="AG247" s="90" t="str">
        <f t="shared" si="61"/>
        <v>-</v>
      </c>
      <c r="AH247" s="78"/>
      <c r="AI247" s="89">
        <f t="shared" si="62"/>
        <v>76.73</v>
      </c>
      <c r="AJ247" s="78"/>
      <c r="AK247" s="90" t="str">
        <f t="shared" si="63"/>
        <v>-</v>
      </c>
    </row>
    <row r="248" spans="1:37" ht="12.75">
      <c r="A248" s="78"/>
      <c r="B248" s="78"/>
      <c r="C248" s="14" t="s">
        <v>33</v>
      </c>
      <c r="D248" s="14"/>
      <c r="E248" s="15">
        <f>MODL06!B35</f>
        <v>0.45</v>
      </c>
      <c r="F248" s="15"/>
      <c r="G248" s="89">
        <f t="shared" si="48"/>
        <v>6.24</v>
      </c>
      <c r="H248" s="89"/>
      <c r="I248" s="90" t="str">
        <f t="shared" si="49"/>
        <v>-</v>
      </c>
      <c r="J248" s="90"/>
      <c r="K248" s="90" t="str">
        <f t="shared" si="50"/>
        <v>-</v>
      </c>
      <c r="L248" s="90"/>
      <c r="M248" s="91">
        <f t="shared" si="51"/>
        <v>0</v>
      </c>
      <c r="N248" s="78"/>
      <c r="O248" s="92">
        <f t="shared" si="52"/>
        <v>12.17</v>
      </c>
      <c r="P248" s="92"/>
      <c r="Q248" s="90" t="str">
        <f t="shared" si="53"/>
        <v>-</v>
      </c>
      <c r="R248" s="90"/>
      <c r="S248" s="90" t="str">
        <f t="shared" si="54"/>
        <v>-</v>
      </c>
      <c r="T248" s="90"/>
      <c r="U248" s="91">
        <f t="shared" si="55"/>
        <v>0</v>
      </c>
      <c r="V248" s="78"/>
      <c r="W248" s="92">
        <f t="shared" si="56"/>
        <v>18.37</v>
      </c>
      <c r="X248" s="92"/>
      <c r="Y248" s="90" t="str">
        <f t="shared" si="57"/>
        <v>-</v>
      </c>
      <c r="Z248" s="90"/>
      <c r="AA248" s="90">
        <f t="shared" si="58"/>
        <v>18.37</v>
      </c>
      <c r="AB248" s="90"/>
      <c r="AC248" s="91">
        <f t="shared" si="59"/>
        <v>1</v>
      </c>
      <c r="AD248" s="78"/>
      <c r="AE248" s="92">
        <f t="shared" si="60"/>
        <v>34.28</v>
      </c>
      <c r="AF248" s="92"/>
      <c r="AG248" s="90" t="str">
        <f t="shared" si="61"/>
        <v>-</v>
      </c>
      <c r="AH248" s="78"/>
      <c r="AI248" s="89">
        <f t="shared" si="62"/>
        <v>64.61</v>
      </c>
      <c r="AJ248" s="78"/>
      <c r="AK248" s="90" t="str">
        <f t="shared" si="63"/>
        <v>-</v>
      </c>
    </row>
    <row r="249" spans="1:37" ht="12.75">
      <c r="A249" s="78"/>
      <c r="B249" s="78"/>
      <c r="C249" s="14" t="s">
        <v>34</v>
      </c>
      <c r="D249" s="14"/>
      <c r="E249" s="15">
        <f>MODL06!B36</f>
        <v>0.83</v>
      </c>
      <c r="F249" s="15"/>
      <c r="G249" s="89">
        <f t="shared" si="48"/>
        <v>3.7700000000000005</v>
      </c>
      <c r="H249" s="89"/>
      <c r="I249" s="90" t="str">
        <f t="shared" si="49"/>
        <v>-</v>
      </c>
      <c r="J249" s="90"/>
      <c r="K249" s="90" t="str">
        <f t="shared" si="50"/>
        <v>-</v>
      </c>
      <c r="L249" s="90"/>
      <c r="M249" s="91">
        <f t="shared" si="51"/>
        <v>0</v>
      </c>
      <c r="N249" s="78"/>
      <c r="O249" s="92">
        <f t="shared" si="52"/>
        <v>12.309999999999999</v>
      </c>
      <c r="P249" s="92"/>
      <c r="Q249" s="90" t="str">
        <f t="shared" si="53"/>
        <v>-</v>
      </c>
      <c r="R249" s="90"/>
      <c r="S249" s="90" t="str">
        <f t="shared" si="54"/>
        <v>-</v>
      </c>
      <c r="T249" s="90"/>
      <c r="U249" s="91">
        <f t="shared" si="55"/>
        <v>0</v>
      </c>
      <c r="V249" s="78"/>
      <c r="W249" s="92">
        <f t="shared" si="56"/>
        <v>18.080000000000002</v>
      </c>
      <c r="X249" s="92"/>
      <c r="Y249" s="90" t="str">
        <f t="shared" si="57"/>
        <v>-</v>
      </c>
      <c r="Z249" s="90"/>
      <c r="AA249" s="90">
        <f t="shared" si="58"/>
        <v>18.080000000000002</v>
      </c>
      <c r="AB249" s="90"/>
      <c r="AC249" s="91">
        <f t="shared" si="59"/>
        <v>1</v>
      </c>
      <c r="AD249" s="78"/>
      <c r="AE249" s="92">
        <f t="shared" si="60"/>
        <v>32.489999999999995</v>
      </c>
      <c r="AF249" s="92"/>
      <c r="AG249" s="90" t="str">
        <f t="shared" si="61"/>
        <v>-</v>
      </c>
      <c r="AH249" s="78"/>
      <c r="AI249" s="89">
        <f t="shared" si="62"/>
        <v>61.9</v>
      </c>
      <c r="AJ249" s="78"/>
      <c r="AK249" s="90" t="str">
        <f t="shared" si="63"/>
        <v>-</v>
      </c>
    </row>
    <row r="250" spans="1:37" ht="12.75">
      <c r="A250" s="78"/>
      <c r="B250" s="78"/>
      <c r="C250" s="14" t="s">
        <v>35</v>
      </c>
      <c r="D250" s="14"/>
      <c r="E250" s="15">
        <f>MODL06!B37</f>
        <v>2.92</v>
      </c>
      <c r="F250" s="15"/>
      <c r="G250" s="89">
        <f t="shared" si="48"/>
        <v>4.2</v>
      </c>
      <c r="H250" s="89"/>
      <c r="I250" s="90" t="str">
        <f t="shared" si="49"/>
        <v>-</v>
      </c>
      <c r="J250" s="90"/>
      <c r="K250" s="90" t="str">
        <f t="shared" si="50"/>
        <v>-</v>
      </c>
      <c r="L250" s="90"/>
      <c r="M250" s="91">
        <f t="shared" si="51"/>
        <v>0</v>
      </c>
      <c r="N250" s="78"/>
      <c r="O250" s="92">
        <f t="shared" si="52"/>
        <v>12.309999999999999</v>
      </c>
      <c r="P250" s="92"/>
      <c r="Q250" s="90" t="str">
        <f t="shared" si="53"/>
        <v>-</v>
      </c>
      <c r="R250" s="90"/>
      <c r="S250" s="90" t="str">
        <f t="shared" si="54"/>
        <v>-</v>
      </c>
      <c r="T250" s="90"/>
      <c r="U250" s="91">
        <f t="shared" si="55"/>
        <v>0</v>
      </c>
      <c r="V250" s="78"/>
      <c r="W250" s="92">
        <f t="shared" si="56"/>
        <v>19.049999999999997</v>
      </c>
      <c r="X250" s="92"/>
      <c r="Y250" s="90" t="str">
        <f t="shared" si="57"/>
        <v>-</v>
      </c>
      <c r="Z250" s="90"/>
      <c r="AA250" s="90">
        <f t="shared" si="58"/>
        <v>19.049999999999997</v>
      </c>
      <c r="AB250" s="90"/>
      <c r="AC250" s="91">
        <f t="shared" si="59"/>
        <v>1</v>
      </c>
      <c r="AD250" s="78"/>
      <c r="AE250" s="92">
        <f t="shared" si="60"/>
        <v>32.17999999999999</v>
      </c>
      <c r="AF250" s="92"/>
      <c r="AG250" s="90">
        <f t="shared" si="61"/>
        <v>32.17999999999999</v>
      </c>
      <c r="AH250" s="78"/>
      <c r="AI250" s="89">
        <f t="shared" si="62"/>
        <v>63.43</v>
      </c>
      <c r="AJ250" s="78"/>
      <c r="AK250" s="90" t="str">
        <f t="shared" si="63"/>
        <v>-</v>
      </c>
    </row>
    <row r="251" spans="1:37" ht="12.75">
      <c r="A251" s="78"/>
      <c r="B251" s="78"/>
      <c r="C251" s="14" t="s">
        <v>36</v>
      </c>
      <c r="D251" s="14"/>
      <c r="E251" s="15">
        <f>MODL06!B38</f>
        <v>3.57</v>
      </c>
      <c r="F251" s="15"/>
      <c r="G251" s="89">
        <f t="shared" si="48"/>
        <v>7.32</v>
      </c>
      <c r="H251" s="89"/>
      <c r="I251" s="90" t="str">
        <f t="shared" si="49"/>
        <v>-</v>
      </c>
      <c r="J251" s="90"/>
      <c r="K251" s="90" t="str">
        <f t="shared" si="50"/>
        <v>-</v>
      </c>
      <c r="L251" s="90"/>
      <c r="M251" s="91">
        <f t="shared" si="51"/>
        <v>0</v>
      </c>
      <c r="N251" s="78"/>
      <c r="O251" s="92">
        <f t="shared" si="52"/>
        <v>13.56</v>
      </c>
      <c r="P251" s="92"/>
      <c r="Q251" s="90" t="str">
        <f t="shared" si="53"/>
        <v>-</v>
      </c>
      <c r="R251" s="90"/>
      <c r="S251" s="90" t="str">
        <f t="shared" si="54"/>
        <v>-</v>
      </c>
      <c r="T251" s="90"/>
      <c r="U251" s="91">
        <f t="shared" si="55"/>
        <v>0</v>
      </c>
      <c r="V251" s="78"/>
      <c r="W251" s="92">
        <f t="shared" si="56"/>
        <v>21.259999999999998</v>
      </c>
      <c r="X251" s="92"/>
      <c r="Y251" s="90" t="str">
        <f t="shared" si="57"/>
        <v>-</v>
      </c>
      <c r="Z251" s="90"/>
      <c r="AA251" s="90">
        <f t="shared" si="58"/>
        <v>21.259999999999998</v>
      </c>
      <c r="AB251" s="90"/>
      <c r="AC251" s="91">
        <f t="shared" si="59"/>
        <v>1</v>
      </c>
      <c r="AD251" s="78"/>
      <c r="AE251" s="92">
        <f t="shared" si="60"/>
        <v>34.8</v>
      </c>
      <c r="AF251" s="92"/>
      <c r="AG251" s="90" t="str">
        <f t="shared" si="61"/>
        <v>-</v>
      </c>
      <c r="AH251" s="78"/>
      <c r="AI251" s="89">
        <f t="shared" si="62"/>
        <v>65.39</v>
      </c>
      <c r="AJ251" s="78"/>
      <c r="AK251" s="90" t="str">
        <f t="shared" si="63"/>
        <v>-</v>
      </c>
    </row>
    <row r="252" spans="1:37" ht="12.75">
      <c r="A252" s="78"/>
      <c r="B252" s="78"/>
      <c r="C252" s="14" t="s">
        <v>37</v>
      </c>
      <c r="D252" s="14"/>
      <c r="E252" s="15">
        <f>MODL06!B39</f>
        <v>2.08</v>
      </c>
      <c r="F252" s="15"/>
      <c r="G252" s="89">
        <f t="shared" si="48"/>
        <v>8.57</v>
      </c>
      <c r="H252" s="89"/>
      <c r="I252" s="90" t="str">
        <f t="shared" si="49"/>
        <v>-</v>
      </c>
      <c r="J252" s="90"/>
      <c r="K252" s="90" t="str">
        <f t="shared" si="50"/>
        <v>-</v>
      </c>
      <c r="L252" s="90"/>
      <c r="M252" s="91">
        <f t="shared" si="51"/>
        <v>0</v>
      </c>
      <c r="N252" s="78"/>
      <c r="O252" s="92">
        <f t="shared" si="52"/>
        <v>12.34</v>
      </c>
      <c r="P252" s="92"/>
      <c r="Q252" s="90" t="str">
        <f t="shared" si="53"/>
        <v>-</v>
      </c>
      <c r="R252" s="90"/>
      <c r="S252" s="90" t="str">
        <f t="shared" si="54"/>
        <v>-</v>
      </c>
      <c r="T252" s="90"/>
      <c r="U252" s="91">
        <f t="shared" si="55"/>
        <v>0</v>
      </c>
      <c r="V252" s="78"/>
      <c r="W252" s="92">
        <f t="shared" si="56"/>
        <v>22.369999999999997</v>
      </c>
      <c r="X252" s="92"/>
      <c r="Y252" s="90" t="str">
        <f t="shared" si="57"/>
        <v>-</v>
      </c>
      <c r="Z252" s="90"/>
      <c r="AA252" s="90" t="str">
        <f t="shared" si="58"/>
        <v>-</v>
      </c>
      <c r="AB252" s="90"/>
      <c r="AC252" s="91">
        <f t="shared" si="59"/>
        <v>0</v>
      </c>
      <c r="AD252" s="78"/>
      <c r="AE252" s="92">
        <f t="shared" si="60"/>
        <v>32.74999999999999</v>
      </c>
      <c r="AF252" s="92"/>
      <c r="AG252" s="90" t="str">
        <f t="shared" si="61"/>
        <v>-</v>
      </c>
      <c r="AH252" s="78"/>
      <c r="AI252" s="89">
        <f t="shared" si="62"/>
        <v>58.78</v>
      </c>
      <c r="AJ252" s="78"/>
      <c r="AK252" s="90" t="str">
        <f t="shared" si="63"/>
        <v>-</v>
      </c>
    </row>
    <row r="253" spans="1:37" ht="12.75">
      <c r="A253" s="78"/>
      <c r="B253" s="78"/>
      <c r="C253" s="14" t="s">
        <v>38</v>
      </c>
      <c r="D253" s="14"/>
      <c r="E253" s="15">
        <f>MODL06!B40</f>
        <v>2.63</v>
      </c>
      <c r="F253" s="15"/>
      <c r="G253" s="89">
        <f t="shared" si="48"/>
        <v>8.280000000000001</v>
      </c>
      <c r="H253" s="89"/>
      <c r="I253" s="90" t="str">
        <f t="shared" si="49"/>
        <v>-</v>
      </c>
      <c r="J253" s="90"/>
      <c r="K253" s="90" t="str">
        <f t="shared" si="50"/>
        <v>-</v>
      </c>
      <c r="L253" s="90"/>
      <c r="M253" s="91">
        <f t="shared" si="51"/>
        <v>0</v>
      </c>
      <c r="N253" s="78"/>
      <c r="O253" s="92">
        <f t="shared" si="52"/>
        <v>12.48</v>
      </c>
      <c r="P253" s="92"/>
      <c r="Q253" s="90" t="str">
        <f t="shared" si="53"/>
        <v>-</v>
      </c>
      <c r="R253" s="90"/>
      <c r="S253" s="90" t="str">
        <f t="shared" si="54"/>
        <v>-</v>
      </c>
      <c r="T253" s="90"/>
      <c r="U253" s="91">
        <f t="shared" si="55"/>
        <v>0</v>
      </c>
      <c r="V253" s="78"/>
      <c r="W253" s="92">
        <f t="shared" si="56"/>
        <v>24.849999999999998</v>
      </c>
      <c r="X253" s="92"/>
      <c r="Y253" s="90" t="str">
        <f t="shared" si="57"/>
        <v>-</v>
      </c>
      <c r="Z253" s="90"/>
      <c r="AA253" s="90" t="str">
        <f t="shared" si="58"/>
        <v>-</v>
      </c>
      <c r="AB253" s="90"/>
      <c r="AC253" s="91">
        <f t="shared" si="59"/>
        <v>0</v>
      </c>
      <c r="AD253" s="78"/>
      <c r="AE253" s="92">
        <f t="shared" si="60"/>
        <v>34.809999999999995</v>
      </c>
      <c r="AF253" s="92"/>
      <c r="AG253" s="90" t="str">
        <f t="shared" si="61"/>
        <v>-</v>
      </c>
      <c r="AH253" s="78"/>
      <c r="AI253" s="89">
        <f t="shared" si="62"/>
        <v>48.95</v>
      </c>
      <c r="AJ253" s="78"/>
      <c r="AK253" s="90">
        <f t="shared" si="63"/>
        <v>48.95</v>
      </c>
    </row>
  </sheetData>
  <sheetProtection/>
  <mergeCells count="8">
    <mergeCell ref="A1:AK1"/>
    <mergeCell ref="A2:AK2"/>
    <mergeCell ref="G10:M10"/>
    <mergeCell ref="O10:U10"/>
    <mergeCell ref="W10:AC10"/>
    <mergeCell ref="AE10:AG10"/>
    <mergeCell ref="AI10:AK10"/>
    <mergeCell ref="P3:V3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K4" sqref="K4:K5"/>
    </sheetView>
  </sheetViews>
  <sheetFormatPr defaultColWidth="9.00390625" defaultRowHeight="12.75"/>
  <cols>
    <col min="1" max="3" width="9.625" style="0" customWidth="1"/>
    <col min="4" max="4" width="9.00390625" style="0" customWidth="1"/>
    <col min="6" max="6" width="11.625" style="0" customWidth="1"/>
    <col min="8" max="8" width="9.625" style="0" customWidth="1"/>
    <col min="10" max="10" width="1.625" style="0" customWidth="1"/>
  </cols>
  <sheetData>
    <row r="1" spans="1:12" ht="30.75">
      <c r="A1" s="104" t="str">
        <f>MODL87!A1</f>
        <v>Wimberley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3.25">
      <c r="A2" s="105" t="s">
        <v>42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107" t="s">
        <v>87</v>
      </c>
      <c r="B4" s="107"/>
      <c r="C4" s="107"/>
      <c r="D4" s="107"/>
      <c r="E4" s="1"/>
      <c r="F4" s="107" t="s">
        <v>86</v>
      </c>
      <c r="G4" s="107"/>
      <c r="H4" s="107"/>
      <c r="I4" s="1"/>
      <c r="J4" s="1"/>
      <c r="K4" s="103" t="s">
        <v>148</v>
      </c>
      <c r="L4" s="1"/>
    </row>
    <row r="5" spans="1:12" ht="15.75">
      <c r="A5" s="19" t="s">
        <v>0</v>
      </c>
      <c r="B5" s="20"/>
      <c r="C5" s="24">
        <f>MODL87!C5</f>
        <v>4000</v>
      </c>
      <c r="D5" s="61" t="s">
        <v>101</v>
      </c>
      <c r="E5" s="20"/>
      <c r="F5" s="43" t="s">
        <v>78</v>
      </c>
      <c r="G5" s="45">
        <f>MODL87!G5</f>
        <v>4</v>
      </c>
      <c r="H5" s="43" t="s">
        <v>99</v>
      </c>
      <c r="I5" s="30"/>
      <c r="J5" s="30"/>
      <c r="K5" s="30" t="s">
        <v>149</v>
      </c>
      <c r="L5" s="31"/>
    </row>
    <row r="6" spans="1:12" ht="15.75">
      <c r="A6" s="19" t="s">
        <v>1</v>
      </c>
      <c r="B6" s="20"/>
      <c r="C6" s="24">
        <f>MODL87!C6</f>
        <v>30000</v>
      </c>
      <c r="D6" s="62" t="s">
        <v>102</v>
      </c>
      <c r="E6" s="19"/>
      <c r="F6" s="43" t="s">
        <v>79</v>
      </c>
      <c r="G6" s="46">
        <f>MODL87!G6</f>
        <v>50</v>
      </c>
      <c r="H6" s="43" t="s">
        <v>100</v>
      </c>
      <c r="I6" s="20"/>
      <c r="J6" s="20"/>
      <c r="K6" s="33"/>
      <c r="L6" s="33"/>
    </row>
    <row r="7" spans="1:12" ht="15.75">
      <c r="A7" s="19" t="s">
        <v>93</v>
      </c>
      <c r="B7" s="20"/>
      <c r="C7" s="67">
        <f>MODL87!C7</f>
        <v>4000</v>
      </c>
      <c r="D7" s="62" t="s">
        <v>102</v>
      </c>
      <c r="E7" s="4"/>
      <c r="F7" s="32"/>
      <c r="G7" s="29"/>
      <c r="H7" s="43"/>
      <c r="I7" s="20"/>
      <c r="J7" s="20"/>
      <c r="K7" s="33"/>
      <c r="L7" s="33"/>
    </row>
    <row r="8" spans="1:12" ht="15.75">
      <c r="A8" s="4" t="s">
        <v>94</v>
      </c>
      <c r="B8" s="20"/>
      <c r="C8" s="57"/>
      <c r="D8" s="47">
        <f>MODL87!D8</f>
        <v>1</v>
      </c>
      <c r="E8" s="4"/>
      <c r="H8" s="93" t="s">
        <v>134</v>
      </c>
      <c r="I8" s="93"/>
      <c r="J8" s="62"/>
      <c r="K8" s="77">
        <f>MODL87!K8</f>
        <v>0</v>
      </c>
      <c r="L8" s="71" t="s">
        <v>135</v>
      </c>
    </row>
    <row r="9" spans="1:12" ht="15.75">
      <c r="A9" s="4"/>
      <c r="B9" s="20"/>
      <c r="C9" s="57"/>
      <c r="D9" s="22"/>
      <c r="E9" s="4"/>
      <c r="G9" s="60"/>
      <c r="H9" s="60" t="s">
        <v>95</v>
      </c>
      <c r="I9" s="60"/>
      <c r="J9" s="95"/>
      <c r="K9" s="97">
        <f>MODL87!K9</f>
        <v>0</v>
      </c>
      <c r="L9" s="43" t="s">
        <v>101</v>
      </c>
    </row>
    <row r="10" spans="1:12" ht="15.75">
      <c r="A10" s="4"/>
      <c r="B10" s="20"/>
      <c r="C10" s="57"/>
      <c r="D10" s="22"/>
      <c r="E10" s="4"/>
      <c r="F10" s="56"/>
      <c r="G10" s="58"/>
      <c r="H10" s="44"/>
      <c r="I10" s="47"/>
      <c r="J10" s="47"/>
      <c r="K10" s="33"/>
      <c r="L10" s="33"/>
    </row>
    <row r="11" spans="1:12" ht="15.75">
      <c r="A11" s="106" t="s">
        <v>26</v>
      </c>
      <c r="B11" s="106"/>
      <c r="C11" s="106"/>
      <c r="D11" s="106"/>
      <c r="E11" s="19"/>
      <c r="F11" s="35" t="s">
        <v>92</v>
      </c>
      <c r="G11" s="29"/>
      <c r="H11" s="108" t="s">
        <v>96</v>
      </c>
      <c r="I11" s="108"/>
      <c r="J11" s="49"/>
      <c r="K11" s="108" t="s">
        <v>91</v>
      </c>
      <c r="L11" s="108"/>
    </row>
    <row r="12" spans="1:12" ht="12.75">
      <c r="A12" s="4" t="s">
        <v>28</v>
      </c>
      <c r="B12" s="5"/>
      <c r="C12" s="25">
        <f>IF(G28&lt;$C$7,$G$5*$G$6*$D$8,$G$5*$G$6+K12)</f>
        <v>200</v>
      </c>
      <c r="D12" s="33" t="s">
        <v>17</v>
      </c>
      <c r="E12" s="6"/>
      <c r="F12" s="33">
        <v>31</v>
      </c>
      <c r="G12" s="3"/>
      <c r="H12" s="64">
        <f>MODL87!H12</f>
        <v>0</v>
      </c>
      <c r="I12" s="65" t="s">
        <v>97</v>
      </c>
      <c r="J12" s="3"/>
      <c r="K12" s="59">
        <f aca="true" t="shared" si="0" ref="K12:K23">IF(K$8&gt;0,IF(H12=0,0,(IF((H12*F12/7)&gt;0.8*B29,MAX(($K$9*(H12*F12/7-0.8*B29)/12*7.5/F12)/0.9-0.9*G$5*G$6,0),0))),IF(H12=0,0,(IF((H12*F12/7)&gt;0.8*B29,($K$9*(H12*F12/7-0.8*B29)/12*7.5/F12)/0.9,0))))</f>
        <v>0</v>
      </c>
      <c r="L12" s="33" t="s">
        <v>17</v>
      </c>
    </row>
    <row r="13" spans="1:12" ht="12.75">
      <c r="A13" s="14" t="s">
        <v>29</v>
      </c>
      <c r="B13" s="5"/>
      <c r="C13" s="25">
        <f aca="true" t="shared" si="1" ref="C13:C23">IF(G29&lt;$C$7,$G$5*$G$6*$D$8,$G$5*$G$6+K13)</f>
        <v>200</v>
      </c>
      <c r="D13" s="33" t="s">
        <v>17</v>
      </c>
      <c r="E13" s="6"/>
      <c r="F13" s="33">
        <v>28</v>
      </c>
      <c r="G13" s="9"/>
      <c r="H13" s="64">
        <f>MODL87!H13</f>
        <v>0</v>
      </c>
      <c r="I13" s="65" t="s">
        <v>97</v>
      </c>
      <c r="J13" s="3"/>
      <c r="K13" s="59">
        <f t="shared" si="0"/>
        <v>0</v>
      </c>
      <c r="L13" s="33" t="s">
        <v>17</v>
      </c>
    </row>
    <row r="14" spans="1:12" ht="12.75">
      <c r="A14" s="14" t="s">
        <v>30</v>
      </c>
      <c r="B14" s="5"/>
      <c r="C14" s="25">
        <f t="shared" si="1"/>
        <v>200</v>
      </c>
      <c r="D14" s="33" t="s">
        <v>17</v>
      </c>
      <c r="E14" s="6"/>
      <c r="F14" s="33">
        <v>31</v>
      </c>
      <c r="G14" s="9"/>
      <c r="H14" s="64">
        <f>MODL87!H14</f>
        <v>0.2</v>
      </c>
      <c r="I14" s="65" t="s">
        <v>97</v>
      </c>
      <c r="J14" s="3"/>
      <c r="K14" s="59">
        <f t="shared" si="0"/>
        <v>0</v>
      </c>
      <c r="L14" s="33" t="s">
        <v>17</v>
      </c>
    </row>
    <row r="15" spans="1:12" ht="12.75">
      <c r="A15" s="14" t="s">
        <v>31</v>
      </c>
      <c r="B15" s="5"/>
      <c r="C15" s="25">
        <f t="shared" si="1"/>
        <v>200</v>
      </c>
      <c r="D15" s="33" t="s">
        <v>17</v>
      </c>
      <c r="E15" s="6"/>
      <c r="F15" s="33">
        <v>30</v>
      </c>
      <c r="G15" s="9"/>
      <c r="H15" s="64">
        <f>MODL87!H15</f>
        <v>0.5</v>
      </c>
      <c r="I15" s="65" t="s">
        <v>97</v>
      </c>
      <c r="J15" s="3"/>
      <c r="K15" s="59">
        <f t="shared" si="0"/>
        <v>0</v>
      </c>
      <c r="L15" s="33" t="s">
        <v>17</v>
      </c>
    </row>
    <row r="16" spans="1:12" ht="12.75">
      <c r="A16" s="14" t="s">
        <v>2</v>
      </c>
      <c r="B16" s="5"/>
      <c r="C16" s="25">
        <f t="shared" si="1"/>
        <v>200</v>
      </c>
      <c r="D16" s="33" t="s">
        <v>17</v>
      </c>
      <c r="E16" s="6"/>
      <c r="F16" s="33">
        <v>31</v>
      </c>
      <c r="G16" s="9"/>
      <c r="H16" s="64">
        <f>MODL87!H16</f>
        <v>0.75</v>
      </c>
      <c r="I16" s="65" t="s">
        <v>97</v>
      </c>
      <c r="J16" s="3"/>
      <c r="K16" s="59">
        <f t="shared" si="0"/>
        <v>0</v>
      </c>
      <c r="L16" s="33" t="s">
        <v>17</v>
      </c>
    </row>
    <row r="17" spans="1:12" ht="12.75">
      <c r="A17" s="14" t="s">
        <v>32</v>
      </c>
      <c r="B17" s="5"/>
      <c r="C17" s="25">
        <f t="shared" si="1"/>
        <v>200</v>
      </c>
      <c r="D17" s="33" t="s">
        <v>17</v>
      </c>
      <c r="E17" s="6"/>
      <c r="F17" s="33">
        <v>30</v>
      </c>
      <c r="G17" s="9"/>
      <c r="H17" s="64">
        <f>MODL87!H17</f>
        <v>1</v>
      </c>
      <c r="I17" s="65" t="s">
        <v>97</v>
      </c>
      <c r="J17" s="3"/>
      <c r="K17" s="59">
        <f t="shared" si="0"/>
        <v>0</v>
      </c>
      <c r="L17" s="33" t="s">
        <v>17</v>
      </c>
    </row>
    <row r="18" spans="1:12" ht="12.75">
      <c r="A18" s="14" t="s">
        <v>33</v>
      </c>
      <c r="B18" s="5"/>
      <c r="C18" s="25">
        <f t="shared" si="1"/>
        <v>200</v>
      </c>
      <c r="D18" s="33" t="s">
        <v>17</v>
      </c>
      <c r="E18" s="6"/>
      <c r="F18" s="33">
        <v>31</v>
      </c>
      <c r="G18" s="9"/>
      <c r="H18" s="64">
        <f>MODL87!H18</f>
        <v>1</v>
      </c>
      <c r="I18" s="65" t="s">
        <v>97</v>
      </c>
      <c r="J18" s="3"/>
      <c r="K18" s="59">
        <f t="shared" si="0"/>
        <v>0</v>
      </c>
      <c r="L18" s="33" t="s">
        <v>17</v>
      </c>
    </row>
    <row r="19" spans="1:12" ht="12.75">
      <c r="A19" s="14" t="s">
        <v>34</v>
      </c>
      <c r="B19" s="5"/>
      <c r="C19" s="25">
        <f t="shared" si="1"/>
        <v>200</v>
      </c>
      <c r="D19" s="33" t="s">
        <v>17</v>
      </c>
      <c r="E19" s="6"/>
      <c r="F19" s="33">
        <v>31</v>
      </c>
      <c r="G19" s="9"/>
      <c r="H19" s="64">
        <f>MODL87!H19</f>
        <v>1</v>
      </c>
      <c r="I19" s="65" t="s">
        <v>97</v>
      </c>
      <c r="J19" s="3"/>
      <c r="K19" s="59">
        <f t="shared" si="0"/>
        <v>0</v>
      </c>
      <c r="L19" s="33" t="s">
        <v>17</v>
      </c>
    </row>
    <row r="20" spans="1:12" ht="12.75">
      <c r="A20" s="14" t="s">
        <v>35</v>
      </c>
      <c r="B20" s="5"/>
      <c r="C20" s="25">
        <f t="shared" si="1"/>
        <v>200</v>
      </c>
      <c r="D20" s="33" t="s">
        <v>17</v>
      </c>
      <c r="E20" s="9"/>
      <c r="F20" s="33">
        <v>30</v>
      </c>
      <c r="G20" s="9"/>
      <c r="H20" s="64">
        <f>MODL87!H20</f>
        <v>0.75</v>
      </c>
      <c r="I20" s="65" t="s">
        <v>97</v>
      </c>
      <c r="J20" s="3"/>
      <c r="K20" s="59">
        <f t="shared" si="0"/>
        <v>0</v>
      </c>
      <c r="L20" s="33" t="s">
        <v>17</v>
      </c>
    </row>
    <row r="21" spans="1:12" ht="12.75">
      <c r="A21" s="14" t="s">
        <v>36</v>
      </c>
      <c r="B21" s="5"/>
      <c r="C21" s="25">
        <f t="shared" si="1"/>
        <v>200</v>
      </c>
      <c r="D21" s="33" t="s">
        <v>17</v>
      </c>
      <c r="E21" s="9"/>
      <c r="F21" s="33">
        <v>31</v>
      </c>
      <c r="G21" s="9"/>
      <c r="H21" s="64">
        <f>MODL87!H21</f>
        <v>0.5</v>
      </c>
      <c r="I21" s="65" t="s">
        <v>97</v>
      </c>
      <c r="J21" s="3"/>
      <c r="K21" s="59">
        <f t="shared" si="0"/>
        <v>0</v>
      </c>
      <c r="L21" s="33" t="s">
        <v>17</v>
      </c>
    </row>
    <row r="22" spans="1:12" ht="12.75">
      <c r="A22" s="14" t="s">
        <v>37</v>
      </c>
      <c r="B22" s="5"/>
      <c r="C22" s="25">
        <f t="shared" si="1"/>
        <v>200</v>
      </c>
      <c r="D22" s="33" t="s">
        <v>17</v>
      </c>
      <c r="E22" s="9"/>
      <c r="F22" s="33">
        <v>30</v>
      </c>
      <c r="G22" s="9"/>
      <c r="H22" s="64">
        <f>MODL87!H22</f>
        <v>0.2</v>
      </c>
      <c r="I22" s="65" t="s">
        <v>97</v>
      </c>
      <c r="J22" s="3"/>
      <c r="K22" s="59">
        <f t="shared" si="0"/>
        <v>0</v>
      </c>
      <c r="L22" s="33" t="s">
        <v>17</v>
      </c>
    </row>
    <row r="23" spans="1:12" ht="12.75">
      <c r="A23" s="14" t="s">
        <v>38</v>
      </c>
      <c r="B23" s="5"/>
      <c r="C23" s="25">
        <f t="shared" si="1"/>
        <v>200</v>
      </c>
      <c r="D23" s="33" t="s">
        <v>17</v>
      </c>
      <c r="E23" s="9"/>
      <c r="F23" s="33">
        <v>31</v>
      </c>
      <c r="G23" s="9"/>
      <c r="H23" s="64">
        <f>MODL87!H23</f>
        <v>0</v>
      </c>
      <c r="I23" s="65" t="s">
        <v>97</v>
      </c>
      <c r="J23" s="3"/>
      <c r="K23" s="59">
        <f t="shared" si="0"/>
        <v>0</v>
      </c>
      <c r="L23" s="33" t="s">
        <v>17</v>
      </c>
    </row>
    <row r="24" spans="1:12" ht="12.75">
      <c r="A24" s="2"/>
      <c r="B24" s="7"/>
      <c r="C24" s="7"/>
      <c r="D24" s="7"/>
      <c r="E24" s="7"/>
      <c r="F24" s="8"/>
      <c r="G24" s="7"/>
      <c r="H24" s="9"/>
      <c r="I24" s="9"/>
      <c r="J24" s="9"/>
      <c r="K24" s="9"/>
      <c r="L24" s="9"/>
    </row>
    <row r="25" spans="1:12" ht="12.75">
      <c r="A25" s="2"/>
      <c r="B25" s="8" t="str">
        <f>A1</f>
        <v>Wimberley</v>
      </c>
      <c r="C25" s="8" t="s">
        <v>5</v>
      </c>
      <c r="D25" s="8" t="s">
        <v>8</v>
      </c>
      <c r="E25" s="8" t="s">
        <v>8</v>
      </c>
      <c r="F25" s="8" t="s">
        <v>23</v>
      </c>
      <c r="G25" s="8" t="s">
        <v>8</v>
      </c>
      <c r="H25" s="7"/>
      <c r="I25" s="8" t="s">
        <v>8</v>
      </c>
      <c r="J25" s="8"/>
      <c r="K25" s="8" t="s">
        <v>16</v>
      </c>
      <c r="L25" s="8" t="s">
        <v>8</v>
      </c>
    </row>
    <row r="26" spans="1:12" ht="12.75">
      <c r="A26" s="2"/>
      <c r="B26" s="8" t="s">
        <v>3</v>
      </c>
      <c r="C26" s="8" t="s">
        <v>105</v>
      </c>
      <c r="D26" s="8" t="s">
        <v>9</v>
      </c>
      <c r="E26" s="8" t="s">
        <v>11</v>
      </c>
      <c r="F26" s="8" t="s">
        <v>12</v>
      </c>
      <c r="G26" s="8" t="s">
        <v>13</v>
      </c>
      <c r="H26" s="8" t="s">
        <v>15</v>
      </c>
      <c r="I26" s="8" t="s">
        <v>15</v>
      </c>
      <c r="J26" s="8"/>
      <c r="K26" s="8" t="s">
        <v>6</v>
      </c>
      <c r="L26" s="8" t="s">
        <v>16</v>
      </c>
    </row>
    <row r="27" spans="1:12" ht="13.5" thickBot="1">
      <c r="A27" s="10" t="s">
        <v>27</v>
      </c>
      <c r="B27" s="8" t="s">
        <v>4</v>
      </c>
      <c r="C27" s="8" t="s">
        <v>7</v>
      </c>
      <c r="D27" s="8" t="s">
        <v>10</v>
      </c>
      <c r="E27" s="8" t="s">
        <v>10</v>
      </c>
      <c r="F27" s="8" t="s">
        <v>10</v>
      </c>
      <c r="G27" s="8" t="s">
        <v>14</v>
      </c>
      <c r="H27" s="8" t="s">
        <v>10</v>
      </c>
      <c r="I27" s="8" t="s">
        <v>10</v>
      </c>
      <c r="J27" s="8"/>
      <c r="K27" s="8" t="s">
        <v>10</v>
      </c>
      <c r="L27" s="8" t="s">
        <v>10</v>
      </c>
    </row>
    <row r="28" spans="1:12" ht="13.5" thickTop="1">
      <c r="A28" s="11"/>
      <c r="B28" s="11"/>
      <c r="C28" s="11"/>
      <c r="D28" s="12" t="s">
        <v>41</v>
      </c>
      <c r="E28" s="11"/>
      <c r="F28" s="11"/>
      <c r="G28" s="13">
        <f>MODL88!G40</f>
        <v>13792</v>
      </c>
      <c r="H28" s="11"/>
      <c r="I28" s="11"/>
      <c r="J28" s="11"/>
      <c r="K28" s="11"/>
      <c r="L28" s="11"/>
    </row>
    <row r="29" spans="1:12" ht="12.75">
      <c r="A29" s="14" t="s">
        <v>28</v>
      </c>
      <c r="B29" s="15">
        <v>4.65</v>
      </c>
      <c r="C29" s="16">
        <f>B29*0.6</f>
        <v>2.79</v>
      </c>
      <c r="D29" s="18">
        <f>C29*$C$5</f>
        <v>11160</v>
      </c>
      <c r="E29" s="26">
        <f>C12*F12</f>
        <v>6200</v>
      </c>
      <c r="F29" s="18">
        <f>D29-E29</f>
        <v>4960</v>
      </c>
      <c r="G29" s="18">
        <f>IF((G28+F29)&lt;2000,G28+K29+F29,MIN($C$6,+G28+F29))</f>
        <v>18752</v>
      </c>
      <c r="H29" s="18">
        <f>IF((G28+F29)&gt;$C$6,G28+F29-$C$6,0)</f>
        <v>0</v>
      </c>
      <c r="I29" s="18">
        <v>0</v>
      </c>
      <c r="J29" s="18"/>
      <c r="K29" s="18">
        <f>IF((G28+F29)&lt;2000,(INT((ABS(G28+F29))/2000)+1)*2000,0)</f>
        <v>0</v>
      </c>
      <c r="L29" s="18">
        <f>K29</f>
        <v>0</v>
      </c>
    </row>
    <row r="30" spans="1:12" ht="12.75">
      <c r="A30" s="14" t="s">
        <v>29</v>
      </c>
      <c r="B30" s="15">
        <v>0.69</v>
      </c>
      <c r="C30" s="16">
        <f aca="true" t="shared" si="2" ref="C30:C40">B30*0.6</f>
        <v>0.414</v>
      </c>
      <c r="D30" s="18">
        <f aca="true" t="shared" si="3" ref="D30:D40">C30*$C$5</f>
        <v>1656</v>
      </c>
      <c r="E30" s="26">
        <f aca="true" t="shared" si="4" ref="E30:E40">C13*F13</f>
        <v>5600</v>
      </c>
      <c r="F30" s="18">
        <f aca="true" t="shared" si="5" ref="F30:F40">D30-E30</f>
        <v>-3944</v>
      </c>
      <c r="G30" s="18">
        <f aca="true" t="shared" si="6" ref="G30:G40">IF((G29+F30)&lt;2000,G29+K30+F30,MIN($C$6,+G29+F30))</f>
        <v>14808</v>
      </c>
      <c r="H30" s="18">
        <f aca="true" t="shared" si="7" ref="H30:H40">IF((G29+F30)&gt;$C$6,G29+F30-$C$6,0)</f>
        <v>0</v>
      </c>
      <c r="I30" s="18">
        <f aca="true" t="shared" si="8" ref="I30:I40">I29+H30</f>
        <v>0</v>
      </c>
      <c r="J30" s="18"/>
      <c r="K30" s="18">
        <f aca="true" t="shared" si="9" ref="K30:K40">IF((G29+F30)&lt;2000,(INT((ABS(G29+F30))/2000)+1)*2000,0)</f>
        <v>0</v>
      </c>
      <c r="L30" s="18">
        <f aca="true" t="shared" si="10" ref="L30:L40">L29+K30</f>
        <v>0</v>
      </c>
    </row>
    <row r="31" spans="1:12" ht="12.75">
      <c r="A31" s="14" t="s">
        <v>30</v>
      </c>
      <c r="B31" s="15">
        <v>3.18</v>
      </c>
      <c r="C31" s="16">
        <f t="shared" si="2"/>
        <v>1.908</v>
      </c>
      <c r="D31" s="18">
        <f t="shared" si="3"/>
        <v>7632</v>
      </c>
      <c r="E31" s="26">
        <f t="shared" si="4"/>
        <v>6200</v>
      </c>
      <c r="F31" s="18">
        <f t="shared" si="5"/>
        <v>1432</v>
      </c>
      <c r="G31" s="18">
        <f t="shared" si="6"/>
        <v>16240</v>
      </c>
      <c r="H31" s="18">
        <f t="shared" si="7"/>
        <v>0</v>
      </c>
      <c r="I31" s="18">
        <f t="shared" si="8"/>
        <v>0</v>
      </c>
      <c r="J31" s="18"/>
      <c r="K31" s="18">
        <f t="shared" si="9"/>
        <v>0</v>
      </c>
      <c r="L31" s="18">
        <f t="shared" si="10"/>
        <v>0</v>
      </c>
    </row>
    <row r="32" spans="1:12" ht="12.75">
      <c r="A32" s="14" t="s">
        <v>31</v>
      </c>
      <c r="B32" s="15">
        <v>3.16</v>
      </c>
      <c r="C32" s="16">
        <f t="shared" si="2"/>
        <v>1.896</v>
      </c>
      <c r="D32" s="18">
        <f t="shared" si="3"/>
        <v>7584</v>
      </c>
      <c r="E32" s="26">
        <f t="shared" si="4"/>
        <v>6000</v>
      </c>
      <c r="F32" s="18">
        <f t="shared" si="5"/>
        <v>1584</v>
      </c>
      <c r="G32" s="18">
        <f t="shared" si="6"/>
        <v>17824</v>
      </c>
      <c r="H32" s="18">
        <f t="shared" si="7"/>
        <v>0</v>
      </c>
      <c r="I32" s="18">
        <f t="shared" si="8"/>
        <v>0</v>
      </c>
      <c r="J32" s="18"/>
      <c r="K32" s="18">
        <f t="shared" si="9"/>
        <v>0</v>
      </c>
      <c r="L32" s="18">
        <f t="shared" si="10"/>
        <v>0</v>
      </c>
    </row>
    <row r="33" spans="1:12" ht="12.75">
      <c r="A33" s="14" t="s">
        <v>2</v>
      </c>
      <c r="B33" s="15">
        <v>6.06</v>
      </c>
      <c r="C33" s="16">
        <f t="shared" si="2"/>
        <v>3.6359999999999997</v>
      </c>
      <c r="D33" s="18">
        <f t="shared" si="3"/>
        <v>14543.999999999998</v>
      </c>
      <c r="E33" s="26">
        <f t="shared" si="4"/>
        <v>6200</v>
      </c>
      <c r="F33" s="18">
        <f t="shared" si="5"/>
        <v>8343.999999999998</v>
      </c>
      <c r="G33" s="18">
        <f t="shared" si="6"/>
        <v>26168</v>
      </c>
      <c r="H33" s="18">
        <f t="shared" si="7"/>
        <v>0</v>
      </c>
      <c r="I33" s="18">
        <f t="shared" si="8"/>
        <v>0</v>
      </c>
      <c r="J33" s="18"/>
      <c r="K33" s="18">
        <f t="shared" si="9"/>
        <v>0</v>
      </c>
      <c r="L33" s="18">
        <f t="shared" si="10"/>
        <v>0</v>
      </c>
    </row>
    <row r="34" spans="1:12" ht="12.75">
      <c r="A34" s="14" t="s">
        <v>32</v>
      </c>
      <c r="B34" s="15">
        <v>3.59</v>
      </c>
      <c r="C34" s="16">
        <f t="shared" si="2"/>
        <v>2.154</v>
      </c>
      <c r="D34" s="18">
        <f t="shared" si="3"/>
        <v>8616</v>
      </c>
      <c r="E34" s="26">
        <f t="shared" si="4"/>
        <v>6000</v>
      </c>
      <c r="F34" s="18">
        <f t="shared" si="5"/>
        <v>2616</v>
      </c>
      <c r="G34" s="18">
        <f t="shared" si="6"/>
        <v>28784</v>
      </c>
      <c r="H34" s="18">
        <f t="shared" si="7"/>
        <v>0</v>
      </c>
      <c r="I34" s="18">
        <f t="shared" si="8"/>
        <v>0</v>
      </c>
      <c r="J34" s="18"/>
      <c r="K34" s="18">
        <f t="shared" si="9"/>
        <v>0</v>
      </c>
      <c r="L34" s="18">
        <f t="shared" si="10"/>
        <v>0</v>
      </c>
    </row>
    <row r="35" spans="1:12" ht="12.75">
      <c r="A35" s="14" t="s">
        <v>33</v>
      </c>
      <c r="B35" s="15">
        <v>1.02</v>
      </c>
      <c r="C35" s="16">
        <f t="shared" si="2"/>
        <v>0.612</v>
      </c>
      <c r="D35" s="18">
        <f t="shared" si="3"/>
        <v>2448</v>
      </c>
      <c r="E35" s="26">
        <f t="shared" si="4"/>
        <v>6200</v>
      </c>
      <c r="F35" s="18">
        <f t="shared" si="5"/>
        <v>-3752</v>
      </c>
      <c r="G35" s="18">
        <f t="shared" si="6"/>
        <v>25032</v>
      </c>
      <c r="H35" s="18">
        <f t="shared" si="7"/>
        <v>0</v>
      </c>
      <c r="I35" s="18">
        <f t="shared" si="8"/>
        <v>0</v>
      </c>
      <c r="J35" s="18"/>
      <c r="K35" s="18">
        <f t="shared" si="9"/>
        <v>0</v>
      </c>
      <c r="L35" s="18">
        <f t="shared" si="10"/>
        <v>0</v>
      </c>
    </row>
    <row r="36" spans="1:12" ht="12.75">
      <c r="A36" s="14" t="s">
        <v>34</v>
      </c>
      <c r="B36" s="15">
        <v>0.94</v>
      </c>
      <c r="C36" s="16">
        <f t="shared" si="2"/>
        <v>0.564</v>
      </c>
      <c r="D36" s="18">
        <f t="shared" si="3"/>
        <v>2256</v>
      </c>
      <c r="E36" s="26">
        <f t="shared" si="4"/>
        <v>6200</v>
      </c>
      <c r="F36" s="18">
        <f t="shared" si="5"/>
        <v>-3944</v>
      </c>
      <c r="G36" s="18">
        <f t="shared" si="6"/>
        <v>21088</v>
      </c>
      <c r="H36" s="18">
        <f t="shared" si="7"/>
        <v>0</v>
      </c>
      <c r="I36" s="18">
        <f t="shared" si="8"/>
        <v>0</v>
      </c>
      <c r="J36" s="18"/>
      <c r="K36" s="18">
        <f t="shared" si="9"/>
        <v>0</v>
      </c>
      <c r="L36" s="18">
        <f t="shared" si="10"/>
        <v>0</v>
      </c>
    </row>
    <row r="37" spans="1:12" ht="12.75">
      <c r="A37" s="14" t="s">
        <v>35</v>
      </c>
      <c r="B37" s="15">
        <v>1.28</v>
      </c>
      <c r="C37" s="16">
        <f t="shared" si="2"/>
        <v>0.768</v>
      </c>
      <c r="D37" s="18">
        <f t="shared" si="3"/>
        <v>3072</v>
      </c>
      <c r="E37" s="26">
        <f t="shared" si="4"/>
        <v>6000</v>
      </c>
      <c r="F37" s="18">
        <f t="shared" si="5"/>
        <v>-2928</v>
      </c>
      <c r="G37" s="18">
        <f t="shared" si="6"/>
        <v>18160</v>
      </c>
      <c r="H37" s="18">
        <f t="shared" si="7"/>
        <v>0</v>
      </c>
      <c r="I37" s="18">
        <f t="shared" si="8"/>
        <v>0</v>
      </c>
      <c r="J37" s="18"/>
      <c r="K37" s="18">
        <f t="shared" si="9"/>
        <v>0</v>
      </c>
      <c r="L37" s="18">
        <f t="shared" si="10"/>
        <v>0</v>
      </c>
    </row>
    <row r="38" spans="1:12" ht="12.75">
      <c r="A38" s="14" t="s">
        <v>36</v>
      </c>
      <c r="B38" s="15">
        <v>3.57</v>
      </c>
      <c r="C38" s="16">
        <f t="shared" si="2"/>
        <v>2.142</v>
      </c>
      <c r="D38" s="18">
        <f t="shared" si="3"/>
        <v>8568</v>
      </c>
      <c r="E38" s="26">
        <f t="shared" si="4"/>
        <v>6200</v>
      </c>
      <c r="F38" s="18">
        <f t="shared" si="5"/>
        <v>2368</v>
      </c>
      <c r="G38" s="18">
        <f t="shared" si="6"/>
        <v>20528</v>
      </c>
      <c r="H38" s="18">
        <f t="shared" si="7"/>
        <v>0</v>
      </c>
      <c r="I38" s="18">
        <f t="shared" si="8"/>
        <v>0</v>
      </c>
      <c r="J38" s="18"/>
      <c r="K38" s="18">
        <f t="shared" si="9"/>
        <v>0</v>
      </c>
      <c r="L38" s="18">
        <f t="shared" si="10"/>
        <v>0</v>
      </c>
    </row>
    <row r="39" spans="1:12" ht="12.75">
      <c r="A39" s="14" t="s">
        <v>37</v>
      </c>
      <c r="B39" s="15">
        <v>1.19</v>
      </c>
      <c r="C39" s="16">
        <f t="shared" si="2"/>
        <v>0.714</v>
      </c>
      <c r="D39" s="18">
        <f t="shared" si="3"/>
        <v>2856</v>
      </c>
      <c r="E39" s="26">
        <f t="shared" si="4"/>
        <v>6000</v>
      </c>
      <c r="F39" s="18">
        <f t="shared" si="5"/>
        <v>-3144</v>
      </c>
      <c r="G39" s="18">
        <f t="shared" si="6"/>
        <v>17384</v>
      </c>
      <c r="H39" s="18">
        <f t="shared" si="7"/>
        <v>0</v>
      </c>
      <c r="I39" s="18">
        <f t="shared" si="8"/>
        <v>0</v>
      </c>
      <c r="J39" s="18"/>
      <c r="K39" s="18">
        <f t="shared" si="9"/>
        <v>0</v>
      </c>
      <c r="L39" s="18">
        <f t="shared" si="10"/>
        <v>0</v>
      </c>
    </row>
    <row r="40" spans="1:12" ht="12.75">
      <c r="A40" s="14" t="s">
        <v>38</v>
      </c>
      <c r="B40" s="15">
        <v>0.41</v>
      </c>
      <c r="C40" s="16">
        <f t="shared" si="2"/>
        <v>0.24599999999999997</v>
      </c>
      <c r="D40" s="18">
        <f t="shared" si="3"/>
        <v>983.9999999999999</v>
      </c>
      <c r="E40" s="26">
        <f t="shared" si="4"/>
        <v>6200</v>
      </c>
      <c r="F40" s="18">
        <f t="shared" si="5"/>
        <v>-5216</v>
      </c>
      <c r="G40" s="18">
        <f t="shared" si="6"/>
        <v>12168</v>
      </c>
      <c r="H40" s="18">
        <f t="shared" si="7"/>
        <v>0</v>
      </c>
      <c r="I40" s="18">
        <f t="shared" si="8"/>
        <v>0</v>
      </c>
      <c r="J40" s="18"/>
      <c r="K40" s="18">
        <f t="shared" si="9"/>
        <v>0</v>
      </c>
      <c r="L40" s="18">
        <f t="shared" si="10"/>
        <v>0</v>
      </c>
    </row>
    <row r="41" spans="1:12" ht="12.75">
      <c r="A41" s="14"/>
      <c r="B41" s="15"/>
      <c r="C41" s="16"/>
      <c r="D41" s="18"/>
      <c r="E41" s="26"/>
      <c r="F41" s="18"/>
      <c r="G41" s="18"/>
      <c r="H41" s="18"/>
      <c r="I41" s="18"/>
      <c r="J41" s="18"/>
      <c r="K41" s="18"/>
      <c r="L41" s="18"/>
    </row>
    <row r="42" spans="1:12" ht="12.75">
      <c r="A42" s="14" t="s">
        <v>55</v>
      </c>
      <c r="B42" s="38">
        <f>SUM(B29:B40)</f>
        <v>29.740000000000002</v>
      </c>
      <c r="C42" s="37">
        <f>SUM(C29:C40)</f>
        <v>17.843999999999998</v>
      </c>
      <c r="D42" s="28">
        <f>SUM(D29:D40)</f>
        <v>71376</v>
      </c>
      <c r="E42" s="26"/>
      <c r="F42" s="17"/>
      <c r="G42" s="18"/>
      <c r="H42" s="18"/>
      <c r="I42" s="18"/>
      <c r="J42" s="18"/>
      <c r="K42" s="18"/>
      <c r="L42" s="18"/>
    </row>
    <row r="43" spans="1:12" ht="12.75">
      <c r="A43" s="5"/>
      <c r="B43" s="15"/>
      <c r="C43" s="16"/>
      <c r="D43" s="17"/>
      <c r="E43" s="5"/>
      <c r="F43" s="17"/>
      <c r="G43" s="18"/>
      <c r="H43" s="18"/>
      <c r="I43" s="18"/>
      <c r="J43" s="18"/>
      <c r="K43" s="18"/>
      <c r="L43" s="18"/>
    </row>
    <row r="44" spans="1:12" ht="12.75">
      <c r="A44" s="5" t="s">
        <v>18</v>
      </c>
      <c r="B44" s="15"/>
      <c r="D44" s="28"/>
      <c r="E44" s="34">
        <f>SUM(E29:E40)</f>
        <v>73000</v>
      </c>
      <c r="F44" s="17"/>
      <c r="G44" s="18"/>
      <c r="H44" s="18"/>
      <c r="I44" s="18"/>
      <c r="J44" s="18"/>
      <c r="K44" s="18"/>
      <c r="L44" s="18"/>
    </row>
    <row r="45" spans="1:12" ht="12.75">
      <c r="A45" s="5" t="s">
        <v>19</v>
      </c>
      <c r="B45" s="15"/>
      <c r="C45" s="16"/>
      <c r="D45" s="28"/>
      <c r="E45" s="34">
        <f>E44-L40</f>
        <v>73000</v>
      </c>
      <c r="F45" s="17"/>
      <c r="G45" s="18"/>
      <c r="H45" s="18"/>
      <c r="I45" s="18"/>
      <c r="J45" s="18"/>
      <c r="K45" s="18"/>
      <c r="L45" s="18"/>
    </row>
    <row r="46" spans="1:12" ht="12.75">
      <c r="A46" s="5" t="s">
        <v>20</v>
      </c>
      <c r="B46" s="15"/>
      <c r="C46" s="16"/>
      <c r="D46" s="27"/>
      <c r="E46" s="27">
        <f>E45/E44</f>
        <v>1</v>
      </c>
      <c r="F46" s="17"/>
      <c r="G46" s="18"/>
      <c r="H46" s="18"/>
      <c r="I46" s="18"/>
      <c r="J46" s="18"/>
      <c r="K46" s="18"/>
      <c r="L46" s="18"/>
    </row>
    <row r="47" spans="1:12" ht="12.75">
      <c r="A47" s="5" t="s">
        <v>21</v>
      </c>
      <c r="B47" s="15"/>
      <c r="C47" s="16"/>
      <c r="D47" s="27"/>
      <c r="E47" s="36">
        <f>I40/E44</f>
        <v>0</v>
      </c>
      <c r="F47" s="17"/>
      <c r="G47" s="18"/>
      <c r="H47" s="18"/>
      <c r="I47" s="18"/>
      <c r="J47" s="18"/>
      <c r="K47" s="18"/>
      <c r="L47" s="18"/>
    </row>
    <row r="48" spans="1:12" ht="12.75">
      <c r="A48" s="5" t="s">
        <v>24</v>
      </c>
      <c r="B48" s="15"/>
      <c r="C48" s="16"/>
      <c r="D48" s="27"/>
      <c r="E48" s="36">
        <f>I40/D42</f>
        <v>0</v>
      </c>
      <c r="F48" s="17"/>
      <c r="G48" s="18"/>
      <c r="H48" s="18"/>
      <c r="I48" s="18"/>
      <c r="J48" s="18"/>
      <c r="K48" s="18"/>
      <c r="L48" s="18"/>
    </row>
  </sheetData>
  <sheetProtection/>
  <mergeCells count="7">
    <mergeCell ref="A1:L1"/>
    <mergeCell ref="A2:L2"/>
    <mergeCell ref="A11:D11"/>
    <mergeCell ref="A4:D4"/>
    <mergeCell ref="F4:H4"/>
    <mergeCell ref="K11:L11"/>
    <mergeCell ref="H11:I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K4" sqref="K4:K5"/>
    </sheetView>
  </sheetViews>
  <sheetFormatPr defaultColWidth="9.00390625" defaultRowHeight="12.75"/>
  <cols>
    <col min="1" max="3" width="9.625" style="0" customWidth="1"/>
    <col min="6" max="6" width="11.625" style="0" customWidth="1"/>
    <col min="8" max="8" width="9.625" style="0" customWidth="1"/>
    <col min="10" max="10" width="1.625" style="0" customWidth="1"/>
  </cols>
  <sheetData>
    <row r="1" spans="1:12" ht="30.75">
      <c r="A1" s="104" t="str">
        <f>MODL87!A1</f>
        <v>Wimberley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3.25">
      <c r="A2" s="105" t="s">
        <v>44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107" t="s">
        <v>87</v>
      </c>
      <c r="B4" s="107"/>
      <c r="C4" s="107"/>
      <c r="D4" s="107"/>
      <c r="E4" s="1"/>
      <c r="F4" s="107" t="s">
        <v>86</v>
      </c>
      <c r="G4" s="107"/>
      <c r="H4" s="107"/>
      <c r="I4" s="1"/>
      <c r="J4" s="1"/>
      <c r="K4" s="103" t="s">
        <v>148</v>
      </c>
      <c r="L4" s="1"/>
    </row>
    <row r="5" spans="1:12" ht="15.75">
      <c r="A5" s="19" t="s">
        <v>0</v>
      </c>
      <c r="B5" s="20"/>
      <c r="C5" s="24">
        <f>MODL87!C5</f>
        <v>4000</v>
      </c>
      <c r="D5" s="61" t="s">
        <v>101</v>
      </c>
      <c r="E5" s="20"/>
      <c r="F5" s="43" t="s">
        <v>78</v>
      </c>
      <c r="G5" s="45">
        <f>MODL87!G5</f>
        <v>4</v>
      </c>
      <c r="H5" s="43" t="s">
        <v>99</v>
      </c>
      <c r="I5" s="30"/>
      <c r="J5" s="30"/>
      <c r="K5" s="30" t="s">
        <v>149</v>
      </c>
      <c r="L5" s="31"/>
    </row>
    <row r="6" spans="1:12" ht="15.75">
      <c r="A6" s="19" t="s">
        <v>1</v>
      </c>
      <c r="B6" s="20"/>
      <c r="C6" s="24">
        <f>MODL87!C6</f>
        <v>30000</v>
      </c>
      <c r="D6" s="62" t="s">
        <v>102</v>
      </c>
      <c r="E6" s="19"/>
      <c r="F6" s="43" t="s">
        <v>79</v>
      </c>
      <c r="G6" s="46">
        <f>MODL87!G6</f>
        <v>50</v>
      </c>
      <c r="H6" s="43" t="s">
        <v>100</v>
      </c>
      <c r="I6" s="20"/>
      <c r="J6" s="20"/>
      <c r="K6" s="33"/>
      <c r="L6" s="33"/>
    </row>
    <row r="7" spans="1:12" ht="15.75">
      <c r="A7" s="19" t="s">
        <v>93</v>
      </c>
      <c r="B7" s="20"/>
      <c r="C7" s="67">
        <f>MODL87!C7</f>
        <v>4000</v>
      </c>
      <c r="D7" s="62" t="s">
        <v>102</v>
      </c>
      <c r="E7" s="4"/>
      <c r="F7" s="32"/>
      <c r="G7" s="29"/>
      <c r="H7" s="32"/>
      <c r="I7" s="20"/>
      <c r="J7" s="20"/>
      <c r="K7" s="33"/>
      <c r="L7" s="33"/>
    </row>
    <row r="8" spans="1:12" ht="15.75">
      <c r="A8" s="4" t="s">
        <v>94</v>
      </c>
      <c r="B8" s="20"/>
      <c r="C8" s="57"/>
      <c r="D8" s="47">
        <f>MODL87!D8</f>
        <v>1</v>
      </c>
      <c r="E8" s="4"/>
      <c r="H8" s="93" t="s">
        <v>134</v>
      </c>
      <c r="I8" s="93"/>
      <c r="J8" s="62"/>
      <c r="K8" s="77">
        <f>MODL87!K8</f>
        <v>0</v>
      </c>
      <c r="L8" s="71" t="s">
        <v>135</v>
      </c>
    </row>
    <row r="9" spans="1:12" ht="15.75">
      <c r="A9" s="4"/>
      <c r="B9" s="20"/>
      <c r="C9" s="57"/>
      <c r="D9" s="22"/>
      <c r="E9" s="4"/>
      <c r="F9" s="56"/>
      <c r="G9" s="60"/>
      <c r="H9" s="60" t="s">
        <v>95</v>
      </c>
      <c r="I9" s="60"/>
      <c r="J9" s="95"/>
      <c r="K9" s="97">
        <f>MODL87!K9</f>
        <v>0</v>
      </c>
      <c r="L9" s="43" t="s">
        <v>101</v>
      </c>
    </row>
    <row r="10" spans="1:12" ht="15.75">
      <c r="A10" s="4"/>
      <c r="B10" s="20"/>
      <c r="C10" s="57"/>
      <c r="D10" s="22"/>
      <c r="E10" s="4"/>
      <c r="F10" s="56"/>
      <c r="G10" s="58"/>
      <c r="H10" s="44"/>
      <c r="I10" s="47"/>
      <c r="J10" s="47"/>
      <c r="K10" s="33"/>
      <c r="L10" s="33"/>
    </row>
    <row r="11" spans="1:12" ht="15.75">
      <c r="A11" s="106" t="s">
        <v>26</v>
      </c>
      <c r="B11" s="106"/>
      <c r="C11" s="106"/>
      <c r="D11" s="106"/>
      <c r="E11" s="19"/>
      <c r="F11" s="35" t="s">
        <v>92</v>
      </c>
      <c r="G11" s="29"/>
      <c r="H11" s="108" t="s">
        <v>96</v>
      </c>
      <c r="I11" s="108"/>
      <c r="K11" s="108" t="s">
        <v>91</v>
      </c>
      <c r="L11" s="108"/>
    </row>
    <row r="12" spans="1:12" ht="12.75">
      <c r="A12" s="4" t="s">
        <v>28</v>
      </c>
      <c r="B12" s="5"/>
      <c r="C12" s="25">
        <f>IF(G28&lt;$C$7,$G$5*$G$6*$D$8,$G$5*$G$6+K12)</f>
        <v>200</v>
      </c>
      <c r="D12" s="33" t="s">
        <v>17</v>
      </c>
      <c r="E12" s="6"/>
      <c r="F12" s="33">
        <v>31</v>
      </c>
      <c r="G12" s="3"/>
      <c r="H12" s="64">
        <f>MODL87!H12</f>
        <v>0</v>
      </c>
      <c r="I12" s="65" t="s">
        <v>97</v>
      </c>
      <c r="J12" s="3"/>
      <c r="K12" s="59">
        <f aca="true" t="shared" si="0" ref="K12:K23">IF(K$8&gt;0,IF(H12=0,0,(IF((H12*F12/7)&gt;0.8*B29,MAX(($K$9*(H12*F12/7-0.8*B29)/12*7.5/F12)/0.9-0.9*G$5*G$6,0),0))),IF(H12=0,0,(IF((H12*F12/7)&gt;0.8*B29,($K$9*(H12*F12/7-0.8*B29)/12*7.5/F12)/0.9,0))))</f>
        <v>0</v>
      </c>
      <c r="L12" s="33" t="s">
        <v>17</v>
      </c>
    </row>
    <row r="13" spans="1:12" ht="12.75">
      <c r="A13" s="14" t="s">
        <v>29</v>
      </c>
      <c r="B13" s="5"/>
      <c r="C13" s="25">
        <f aca="true" t="shared" si="1" ref="C13:C23">IF(G29&lt;$C$7,$G$5*$G$6*$D$8,$G$5*$G$6+K13)</f>
        <v>200</v>
      </c>
      <c r="D13" s="33" t="s">
        <v>17</v>
      </c>
      <c r="E13" s="6"/>
      <c r="F13" s="33">
        <v>28</v>
      </c>
      <c r="G13" s="9"/>
      <c r="H13" s="64">
        <f>MODL87!H13</f>
        <v>0</v>
      </c>
      <c r="I13" s="65" t="s">
        <v>97</v>
      </c>
      <c r="J13" s="3"/>
      <c r="K13" s="59">
        <f t="shared" si="0"/>
        <v>0</v>
      </c>
      <c r="L13" s="33" t="s">
        <v>17</v>
      </c>
    </row>
    <row r="14" spans="1:12" ht="12.75">
      <c r="A14" s="14" t="s">
        <v>30</v>
      </c>
      <c r="B14" s="5"/>
      <c r="C14" s="25">
        <f t="shared" si="1"/>
        <v>200</v>
      </c>
      <c r="D14" s="33" t="s">
        <v>17</v>
      </c>
      <c r="E14" s="6"/>
      <c r="F14" s="33">
        <v>31</v>
      </c>
      <c r="G14" s="9"/>
      <c r="H14" s="64">
        <f>MODL87!H14</f>
        <v>0.2</v>
      </c>
      <c r="I14" s="65" t="s">
        <v>97</v>
      </c>
      <c r="J14" s="3"/>
      <c r="K14" s="59">
        <f t="shared" si="0"/>
        <v>0</v>
      </c>
      <c r="L14" s="33" t="s">
        <v>17</v>
      </c>
    </row>
    <row r="15" spans="1:12" ht="12.75">
      <c r="A15" s="14" t="s">
        <v>31</v>
      </c>
      <c r="B15" s="5"/>
      <c r="C15" s="25">
        <f t="shared" si="1"/>
        <v>200</v>
      </c>
      <c r="D15" s="33" t="s">
        <v>17</v>
      </c>
      <c r="E15" s="6"/>
      <c r="F15" s="33">
        <v>30</v>
      </c>
      <c r="G15" s="9"/>
      <c r="H15" s="64">
        <f>MODL87!H15</f>
        <v>0.5</v>
      </c>
      <c r="I15" s="65" t="s">
        <v>97</v>
      </c>
      <c r="J15" s="3"/>
      <c r="K15" s="59">
        <f t="shared" si="0"/>
        <v>0</v>
      </c>
      <c r="L15" s="33" t="s">
        <v>17</v>
      </c>
    </row>
    <row r="16" spans="1:12" ht="12.75">
      <c r="A16" s="14" t="s">
        <v>2</v>
      </c>
      <c r="B16" s="5"/>
      <c r="C16" s="25">
        <f t="shared" si="1"/>
        <v>200</v>
      </c>
      <c r="D16" s="33" t="s">
        <v>17</v>
      </c>
      <c r="E16" s="6"/>
      <c r="F16" s="33">
        <v>31</v>
      </c>
      <c r="G16" s="9"/>
      <c r="H16" s="64">
        <f>MODL87!H16</f>
        <v>0.75</v>
      </c>
      <c r="I16" s="65" t="s">
        <v>97</v>
      </c>
      <c r="J16" s="3"/>
      <c r="K16" s="59">
        <f t="shared" si="0"/>
        <v>0</v>
      </c>
      <c r="L16" s="33" t="s">
        <v>17</v>
      </c>
    </row>
    <row r="17" spans="1:12" ht="12.75">
      <c r="A17" s="14" t="s">
        <v>32</v>
      </c>
      <c r="B17" s="5"/>
      <c r="C17" s="25">
        <f t="shared" si="1"/>
        <v>200</v>
      </c>
      <c r="D17" s="33" t="s">
        <v>17</v>
      </c>
      <c r="E17" s="6"/>
      <c r="F17" s="33">
        <v>30</v>
      </c>
      <c r="G17" s="9"/>
      <c r="H17" s="64">
        <f>MODL87!H17</f>
        <v>1</v>
      </c>
      <c r="I17" s="65" t="s">
        <v>97</v>
      </c>
      <c r="J17" s="3"/>
      <c r="K17" s="59">
        <f t="shared" si="0"/>
        <v>0</v>
      </c>
      <c r="L17" s="33" t="s">
        <v>17</v>
      </c>
    </row>
    <row r="18" spans="1:12" ht="12.75">
      <c r="A18" s="14" t="s">
        <v>33</v>
      </c>
      <c r="B18" s="5"/>
      <c r="C18" s="25">
        <f t="shared" si="1"/>
        <v>200</v>
      </c>
      <c r="D18" s="33" t="s">
        <v>17</v>
      </c>
      <c r="E18" s="6"/>
      <c r="F18" s="33">
        <v>31</v>
      </c>
      <c r="G18" s="9"/>
      <c r="H18" s="64">
        <f>MODL87!H18</f>
        <v>1</v>
      </c>
      <c r="I18" s="65" t="s">
        <v>97</v>
      </c>
      <c r="J18" s="3"/>
      <c r="K18" s="59">
        <f t="shared" si="0"/>
        <v>0</v>
      </c>
      <c r="L18" s="33" t="s">
        <v>17</v>
      </c>
    </row>
    <row r="19" spans="1:12" ht="12.75">
      <c r="A19" s="14" t="s">
        <v>34</v>
      </c>
      <c r="B19" s="5"/>
      <c r="C19" s="25">
        <f t="shared" si="1"/>
        <v>200</v>
      </c>
      <c r="D19" s="33" t="s">
        <v>17</v>
      </c>
      <c r="E19" s="6"/>
      <c r="F19" s="33">
        <v>31</v>
      </c>
      <c r="G19" s="9"/>
      <c r="H19" s="64">
        <f>MODL87!H19</f>
        <v>1</v>
      </c>
      <c r="I19" s="65" t="s">
        <v>97</v>
      </c>
      <c r="J19" s="3"/>
      <c r="K19" s="59">
        <f t="shared" si="0"/>
        <v>0</v>
      </c>
      <c r="L19" s="33" t="s">
        <v>17</v>
      </c>
    </row>
    <row r="20" spans="1:12" ht="12.75">
      <c r="A20" s="14" t="s">
        <v>35</v>
      </c>
      <c r="B20" s="5"/>
      <c r="C20" s="25">
        <f t="shared" si="1"/>
        <v>200</v>
      </c>
      <c r="D20" s="33" t="s">
        <v>17</v>
      </c>
      <c r="E20" s="9"/>
      <c r="F20" s="33">
        <v>30</v>
      </c>
      <c r="G20" s="9"/>
      <c r="H20" s="64">
        <f>MODL87!H20</f>
        <v>0.75</v>
      </c>
      <c r="I20" s="65" t="s">
        <v>97</v>
      </c>
      <c r="J20" s="3"/>
      <c r="K20" s="59">
        <f t="shared" si="0"/>
        <v>0</v>
      </c>
      <c r="L20" s="33" t="s">
        <v>17</v>
      </c>
    </row>
    <row r="21" spans="1:12" ht="12.75">
      <c r="A21" s="14" t="s">
        <v>36</v>
      </c>
      <c r="B21" s="5"/>
      <c r="C21" s="25">
        <f t="shared" si="1"/>
        <v>200</v>
      </c>
      <c r="D21" s="33" t="s">
        <v>17</v>
      </c>
      <c r="E21" s="9"/>
      <c r="F21" s="33">
        <v>31</v>
      </c>
      <c r="G21" s="9"/>
      <c r="H21" s="64">
        <f>MODL87!H21</f>
        <v>0.5</v>
      </c>
      <c r="I21" s="65" t="s">
        <v>97</v>
      </c>
      <c r="J21" s="3"/>
      <c r="K21" s="59">
        <f t="shared" si="0"/>
        <v>0</v>
      </c>
      <c r="L21" s="33" t="s">
        <v>17</v>
      </c>
    </row>
    <row r="22" spans="1:12" ht="12.75">
      <c r="A22" s="14" t="s">
        <v>37</v>
      </c>
      <c r="B22" s="5"/>
      <c r="C22" s="25">
        <f t="shared" si="1"/>
        <v>200</v>
      </c>
      <c r="D22" s="33" t="s">
        <v>17</v>
      </c>
      <c r="E22" s="9"/>
      <c r="F22" s="33">
        <v>30</v>
      </c>
      <c r="G22" s="9"/>
      <c r="H22" s="64">
        <f>MODL87!H22</f>
        <v>0.2</v>
      </c>
      <c r="I22" s="65" t="s">
        <v>97</v>
      </c>
      <c r="J22" s="3"/>
      <c r="K22" s="59">
        <f t="shared" si="0"/>
        <v>0</v>
      </c>
      <c r="L22" s="33" t="s">
        <v>17</v>
      </c>
    </row>
    <row r="23" spans="1:12" ht="12.75">
      <c r="A23" s="14" t="s">
        <v>38</v>
      </c>
      <c r="B23" s="5"/>
      <c r="C23" s="25">
        <f t="shared" si="1"/>
        <v>200</v>
      </c>
      <c r="D23" s="33" t="s">
        <v>17</v>
      </c>
      <c r="E23" s="9"/>
      <c r="F23" s="33">
        <v>31</v>
      </c>
      <c r="G23" s="9"/>
      <c r="H23" s="64">
        <f>MODL87!H23</f>
        <v>0</v>
      </c>
      <c r="I23" s="65" t="s">
        <v>97</v>
      </c>
      <c r="J23" s="3"/>
      <c r="K23" s="59">
        <f t="shared" si="0"/>
        <v>0</v>
      </c>
      <c r="L23" s="33" t="s">
        <v>17</v>
      </c>
    </row>
    <row r="24" spans="1:12" ht="12.75">
      <c r="A24" s="2"/>
      <c r="B24" s="7"/>
      <c r="C24" s="7"/>
      <c r="D24" s="7"/>
      <c r="E24" s="7"/>
      <c r="F24" s="8"/>
      <c r="G24" s="7"/>
      <c r="H24" s="9"/>
      <c r="I24" s="9"/>
      <c r="J24" s="9"/>
      <c r="K24" s="9"/>
      <c r="L24" s="9"/>
    </row>
    <row r="25" spans="1:12" ht="12.75">
      <c r="A25" s="2"/>
      <c r="B25" s="8" t="str">
        <f>A1</f>
        <v>Wimberley</v>
      </c>
      <c r="C25" s="8" t="s">
        <v>5</v>
      </c>
      <c r="D25" s="8" t="s">
        <v>8</v>
      </c>
      <c r="E25" s="8" t="s">
        <v>8</v>
      </c>
      <c r="F25" s="8" t="s">
        <v>23</v>
      </c>
      <c r="G25" s="8" t="s">
        <v>8</v>
      </c>
      <c r="H25" s="7"/>
      <c r="I25" s="8" t="s">
        <v>8</v>
      </c>
      <c r="J25" s="8"/>
      <c r="K25" s="8" t="s">
        <v>16</v>
      </c>
      <c r="L25" s="8" t="s">
        <v>8</v>
      </c>
    </row>
    <row r="26" spans="1:12" ht="12.75">
      <c r="A26" s="2"/>
      <c r="B26" s="8" t="s">
        <v>3</v>
      </c>
      <c r="C26" s="8" t="s">
        <v>105</v>
      </c>
      <c r="D26" s="8" t="s">
        <v>9</v>
      </c>
      <c r="E26" s="8" t="s">
        <v>11</v>
      </c>
      <c r="F26" s="8" t="s">
        <v>12</v>
      </c>
      <c r="G26" s="8" t="s">
        <v>13</v>
      </c>
      <c r="H26" s="8" t="s">
        <v>15</v>
      </c>
      <c r="I26" s="8" t="s">
        <v>15</v>
      </c>
      <c r="J26" s="8"/>
      <c r="K26" s="8" t="s">
        <v>6</v>
      </c>
      <c r="L26" s="8" t="s">
        <v>16</v>
      </c>
    </row>
    <row r="27" spans="1:12" ht="13.5" thickBot="1">
      <c r="A27" s="10" t="s">
        <v>27</v>
      </c>
      <c r="B27" s="8" t="s">
        <v>4</v>
      </c>
      <c r="C27" s="8" t="s">
        <v>7</v>
      </c>
      <c r="D27" s="8" t="s">
        <v>10</v>
      </c>
      <c r="E27" s="8" t="s">
        <v>10</v>
      </c>
      <c r="F27" s="8" t="s">
        <v>10</v>
      </c>
      <c r="G27" s="8" t="s">
        <v>14</v>
      </c>
      <c r="H27" s="8" t="s">
        <v>10</v>
      </c>
      <c r="I27" s="8" t="s">
        <v>10</v>
      </c>
      <c r="J27" s="8"/>
      <c r="K27" s="8" t="s">
        <v>10</v>
      </c>
      <c r="L27" s="8" t="s">
        <v>10</v>
      </c>
    </row>
    <row r="28" spans="1:12" ht="13.5" thickTop="1">
      <c r="A28" s="11"/>
      <c r="B28" s="11"/>
      <c r="C28" s="11"/>
      <c r="D28" s="12" t="s">
        <v>43</v>
      </c>
      <c r="E28" s="11"/>
      <c r="F28" s="11"/>
      <c r="G28" s="13">
        <f>MODL89!G40</f>
        <v>12168</v>
      </c>
      <c r="H28" s="11"/>
      <c r="I28" s="11"/>
      <c r="J28" s="11"/>
      <c r="K28" s="11"/>
      <c r="L28" s="11"/>
    </row>
    <row r="29" spans="1:12" ht="12.75">
      <c r="A29" s="14" t="s">
        <v>28</v>
      </c>
      <c r="B29" s="15">
        <v>1.63</v>
      </c>
      <c r="C29" s="16">
        <f>B29*0.6</f>
        <v>0.9779999999999999</v>
      </c>
      <c r="D29" s="18">
        <f>C29*$C$5</f>
        <v>3911.9999999999995</v>
      </c>
      <c r="E29" s="26">
        <f>C12*F12</f>
        <v>6200</v>
      </c>
      <c r="F29" s="18">
        <f>D29-E29</f>
        <v>-2288.0000000000005</v>
      </c>
      <c r="G29" s="18">
        <f>IF((G28+F29)&lt;2000,G28+K29+F29,MIN($C$6,+G28+F29))</f>
        <v>9880</v>
      </c>
      <c r="H29" s="18">
        <f>IF((G28+F29)&gt;$C$6,G28+F29-$C$6,0)</f>
        <v>0</v>
      </c>
      <c r="I29" s="18">
        <v>0</v>
      </c>
      <c r="J29" s="18"/>
      <c r="K29" s="18">
        <f>IF((G28+F29)&lt;2000,(INT((ABS(G28+F29))/2000)+1)*2000,0)</f>
        <v>0</v>
      </c>
      <c r="L29" s="18">
        <f>K29</f>
        <v>0</v>
      </c>
    </row>
    <row r="30" spans="1:12" ht="12.75">
      <c r="A30" s="14" t="s">
        <v>29</v>
      </c>
      <c r="B30" s="15">
        <v>2.54</v>
      </c>
      <c r="C30" s="16">
        <f aca="true" t="shared" si="2" ref="C30:C40">B30*0.6</f>
        <v>1.524</v>
      </c>
      <c r="D30" s="18">
        <f aca="true" t="shared" si="3" ref="D30:D40">C30*$C$5</f>
        <v>6096</v>
      </c>
      <c r="E30" s="26">
        <f aca="true" t="shared" si="4" ref="E30:E40">C13*F13</f>
        <v>5600</v>
      </c>
      <c r="F30" s="18">
        <f aca="true" t="shared" si="5" ref="F30:F40">D30-E30</f>
        <v>496</v>
      </c>
      <c r="G30" s="18">
        <f aca="true" t="shared" si="6" ref="G30:G40">IF((G29+F30)&lt;2000,G29+K30+F30,MIN($C$6,+G29+F30))</f>
        <v>10376</v>
      </c>
      <c r="H30" s="18">
        <f aca="true" t="shared" si="7" ref="H30:H40">IF((G29+F30)&gt;$C$6,G29+F30-$C$6,0)</f>
        <v>0</v>
      </c>
      <c r="I30" s="18">
        <f aca="true" t="shared" si="8" ref="I30:I40">I29+H30</f>
        <v>0</v>
      </c>
      <c r="J30" s="18"/>
      <c r="K30" s="18">
        <f aca="true" t="shared" si="9" ref="K30:K40">IF((G29+F30)&lt;2000,(INT((ABS(G29+F30))/2000)+1)*2000,0)</f>
        <v>0</v>
      </c>
      <c r="L30" s="18">
        <f aca="true" t="shared" si="10" ref="L30:L40">L29+K30</f>
        <v>0</v>
      </c>
    </row>
    <row r="31" spans="1:12" ht="12.75">
      <c r="A31" s="14" t="s">
        <v>30</v>
      </c>
      <c r="B31" s="15">
        <v>5.33</v>
      </c>
      <c r="C31" s="16">
        <f t="shared" si="2"/>
        <v>3.198</v>
      </c>
      <c r="D31" s="18">
        <f t="shared" si="3"/>
        <v>12792</v>
      </c>
      <c r="E31" s="26">
        <f t="shared" si="4"/>
        <v>6200</v>
      </c>
      <c r="F31" s="18">
        <f t="shared" si="5"/>
        <v>6592</v>
      </c>
      <c r="G31" s="18">
        <f t="shared" si="6"/>
        <v>16968</v>
      </c>
      <c r="H31" s="18">
        <f t="shared" si="7"/>
        <v>0</v>
      </c>
      <c r="I31" s="18">
        <f t="shared" si="8"/>
        <v>0</v>
      </c>
      <c r="J31" s="18"/>
      <c r="K31" s="18">
        <f t="shared" si="9"/>
        <v>0</v>
      </c>
      <c r="L31" s="18">
        <f t="shared" si="10"/>
        <v>0</v>
      </c>
    </row>
    <row r="32" spans="1:12" ht="12.75">
      <c r="A32" s="14" t="s">
        <v>31</v>
      </c>
      <c r="B32" s="15">
        <v>3.87</v>
      </c>
      <c r="C32" s="16">
        <f t="shared" si="2"/>
        <v>2.322</v>
      </c>
      <c r="D32" s="18">
        <f t="shared" si="3"/>
        <v>9288</v>
      </c>
      <c r="E32" s="26">
        <f t="shared" si="4"/>
        <v>6000</v>
      </c>
      <c r="F32" s="18">
        <f t="shared" si="5"/>
        <v>3288</v>
      </c>
      <c r="G32" s="18">
        <f t="shared" si="6"/>
        <v>20256</v>
      </c>
      <c r="H32" s="18">
        <f t="shared" si="7"/>
        <v>0</v>
      </c>
      <c r="I32" s="18">
        <f t="shared" si="8"/>
        <v>0</v>
      </c>
      <c r="J32" s="18"/>
      <c r="K32" s="18">
        <f t="shared" si="9"/>
        <v>0</v>
      </c>
      <c r="L32" s="18">
        <f t="shared" si="10"/>
        <v>0</v>
      </c>
    </row>
    <row r="33" spans="1:12" ht="12.75">
      <c r="A33" s="14" t="s">
        <v>2</v>
      </c>
      <c r="B33" s="15">
        <v>3.15</v>
      </c>
      <c r="C33" s="16">
        <f t="shared" si="2"/>
        <v>1.89</v>
      </c>
      <c r="D33" s="18">
        <f t="shared" si="3"/>
        <v>7560</v>
      </c>
      <c r="E33" s="26">
        <f t="shared" si="4"/>
        <v>6200</v>
      </c>
      <c r="F33" s="18">
        <f t="shared" si="5"/>
        <v>1360</v>
      </c>
      <c r="G33" s="18">
        <f t="shared" si="6"/>
        <v>21616</v>
      </c>
      <c r="H33" s="18">
        <f t="shared" si="7"/>
        <v>0</v>
      </c>
      <c r="I33" s="18">
        <f t="shared" si="8"/>
        <v>0</v>
      </c>
      <c r="J33" s="18"/>
      <c r="K33" s="18">
        <f t="shared" si="9"/>
        <v>0</v>
      </c>
      <c r="L33" s="18">
        <f t="shared" si="10"/>
        <v>0</v>
      </c>
    </row>
    <row r="34" spans="1:12" ht="12.75">
      <c r="A34" s="14" t="s">
        <v>32</v>
      </c>
      <c r="B34" s="15">
        <v>1.25</v>
      </c>
      <c r="C34" s="16">
        <f t="shared" si="2"/>
        <v>0.75</v>
      </c>
      <c r="D34" s="18">
        <f t="shared" si="3"/>
        <v>3000</v>
      </c>
      <c r="E34" s="26">
        <f t="shared" si="4"/>
        <v>6000</v>
      </c>
      <c r="F34" s="18">
        <f t="shared" si="5"/>
        <v>-3000</v>
      </c>
      <c r="G34" s="18">
        <f t="shared" si="6"/>
        <v>18616</v>
      </c>
      <c r="H34" s="18">
        <f t="shared" si="7"/>
        <v>0</v>
      </c>
      <c r="I34" s="18">
        <f t="shared" si="8"/>
        <v>0</v>
      </c>
      <c r="J34" s="18"/>
      <c r="K34" s="18">
        <f t="shared" si="9"/>
        <v>0</v>
      </c>
      <c r="L34" s="18">
        <f t="shared" si="10"/>
        <v>0</v>
      </c>
    </row>
    <row r="35" spans="1:12" ht="12.75">
      <c r="A35" s="14" t="s">
        <v>33</v>
      </c>
      <c r="B35" s="15">
        <v>5.09</v>
      </c>
      <c r="C35" s="16">
        <f t="shared" si="2"/>
        <v>3.054</v>
      </c>
      <c r="D35" s="18">
        <f t="shared" si="3"/>
        <v>12216</v>
      </c>
      <c r="E35" s="26">
        <f t="shared" si="4"/>
        <v>6200</v>
      </c>
      <c r="F35" s="18">
        <f t="shared" si="5"/>
        <v>6016</v>
      </c>
      <c r="G35" s="18">
        <f t="shared" si="6"/>
        <v>24632</v>
      </c>
      <c r="H35" s="18">
        <f t="shared" si="7"/>
        <v>0</v>
      </c>
      <c r="I35" s="18">
        <f t="shared" si="8"/>
        <v>0</v>
      </c>
      <c r="J35" s="18"/>
      <c r="K35" s="18">
        <f t="shared" si="9"/>
        <v>0</v>
      </c>
      <c r="L35" s="18">
        <f t="shared" si="10"/>
        <v>0</v>
      </c>
    </row>
    <row r="36" spans="1:12" ht="12.75">
      <c r="A36" s="14" t="s">
        <v>34</v>
      </c>
      <c r="B36" s="15">
        <v>0.65</v>
      </c>
      <c r="C36" s="16">
        <f t="shared" si="2"/>
        <v>0.39</v>
      </c>
      <c r="D36" s="18">
        <f t="shared" si="3"/>
        <v>1560</v>
      </c>
      <c r="E36" s="26">
        <f t="shared" si="4"/>
        <v>6200</v>
      </c>
      <c r="F36" s="18">
        <f t="shared" si="5"/>
        <v>-4640</v>
      </c>
      <c r="G36" s="18">
        <f t="shared" si="6"/>
        <v>19992</v>
      </c>
      <c r="H36" s="18">
        <f t="shared" si="7"/>
        <v>0</v>
      </c>
      <c r="I36" s="18">
        <f t="shared" si="8"/>
        <v>0</v>
      </c>
      <c r="J36" s="18"/>
      <c r="K36" s="18">
        <f t="shared" si="9"/>
        <v>0</v>
      </c>
      <c r="L36" s="18">
        <f t="shared" si="10"/>
        <v>0</v>
      </c>
    </row>
    <row r="37" spans="1:12" ht="12.75">
      <c r="A37" s="14" t="s">
        <v>35</v>
      </c>
      <c r="B37" s="15">
        <v>2.57</v>
      </c>
      <c r="C37" s="16">
        <f t="shared" si="2"/>
        <v>1.5419999999999998</v>
      </c>
      <c r="D37" s="18">
        <f t="shared" si="3"/>
        <v>6167.999999999999</v>
      </c>
      <c r="E37" s="26">
        <f t="shared" si="4"/>
        <v>6000</v>
      </c>
      <c r="F37" s="18">
        <f t="shared" si="5"/>
        <v>167.9999999999991</v>
      </c>
      <c r="G37" s="18">
        <f t="shared" si="6"/>
        <v>20160</v>
      </c>
      <c r="H37" s="18">
        <f t="shared" si="7"/>
        <v>0</v>
      </c>
      <c r="I37" s="18">
        <f t="shared" si="8"/>
        <v>0</v>
      </c>
      <c r="J37" s="18"/>
      <c r="K37" s="18">
        <f t="shared" si="9"/>
        <v>0</v>
      </c>
      <c r="L37" s="18">
        <f t="shared" si="10"/>
        <v>0</v>
      </c>
    </row>
    <row r="38" spans="1:12" ht="12.75">
      <c r="A38" s="14" t="s">
        <v>36</v>
      </c>
      <c r="B38" s="15">
        <v>3.84</v>
      </c>
      <c r="C38" s="16">
        <f t="shared" si="2"/>
        <v>2.304</v>
      </c>
      <c r="D38" s="18">
        <f t="shared" si="3"/>
        <v>9216</v>
      </c>
      <c r="E38" s="26">
        <f t="shared" si="4"/>
        <v>6200</v>
      </c>
      <c r="F38" s="18">
        <f t="shared" si="5"/>
        <v>3016</v>
      </c>
      <c r="G38" s="18">
        <f t="shared" si="6"/>
        <v>23176</v>
      </c>
      <c r="H38" s="18">
        <f t="shared" si="7"/>
        <v>0</v>
      </c>
      <c r="I38" s="18">
        <f t="shared" si="8"/>
        <v>0</v>
      </c>
      <c r="J38" s="18"/>
      <c r="K38" s="18">
        <f t="shared" si="9"/>
        <v>0</v>
      </c>
      <c r="L38" s="18">
        <f t="shared" si="10"/>
        <v>0</v>
      </c>
    </row>
    <row r="39" spans="1:12" ht="12.75">
      <c r="A39" s="14" t="s">
        <v>37</v>
      </c>
      <c r="B39" s="15">
        <v>3.48</v>
      </c>
      <c r="C39" s="16">
        <f t="shared" si="2"/>
        <v>2.088</v>
      </c>
      <c r="D39" s="18">
        <f t="shared" si="3"/>
        <v>8352</v>
      </c>
      <c r="E39" s="26">
        <f t="shared" si="4"/>
        <v>6000</v>
      </c>
      <c r="F39" s="18">
        <f t="shared" si="5"/>
        <v>2352</v>
      </c>
      <c r="G39" s="18">
        <f t="shared" si="6"/>
        <v>25528</v>
      </c>
      <c r="H39" s="18">
        <f t="shared" si="7"/>
        <v>0</v>
      </c>
      <c r="I39" s="18">
        <f t="shared" si="8"/>
        <v>0</v>
      </c>
      <c r="J39" s="18"/>
      <c r="K39" s="18">
        <f t="shared" si="9"/>
        <v>0</v>
      </c>
      <c r="L39" s="18">
        <f t="shared" si="10"/>
        <v>0</v>
      </c>
    </row>
    <row r="40" spans="1:12" ht="12.75">
      <c r="A40" s="14" t="s">
        <v>38</v>
      </c>
      <c r="B40" s="15">
        <v>0.36</v>
      </c>
      <c r="C40" s="16">
        <f t="shared" si="2"/>
        <v>0.216</v>
      </c>
      <c r="D40" s="18">
        <f t="shared" si="3"/>
        <v>864</v>
      </c>
      <c r="E40" s="26">
        <f t="shared" si="4"/>
        <v>6200</v>
      </c>
      <c r="F40" s="18">
        <f t="shared" si="5"/>
        <v>-5336</v>
      </c>
      <c r="G40" s="18">
        <f t="shared" si="6"/>
        <v>20192</v>
      </c>
      <c r="H40" s="18">
        <f t="shared" si="7"/>
        <v>0</v>
      </c>
      <c r="I40" s="18">
        <f t="shared" si="8"/>
        <v>0</v>
      </c>
      <c r="J40" s="18"/>
      <c r="K40" s="18">
        <f t="shared" si="9"/>
        <v>0</v>
      </c>
      <c r="L40" s="18">
        <f t="shared" si="10"/>
        <v>0</v>
      </c>
    </row>
    <row r="41" spans="1:12" ht="12.75">
      <c r="A41" s="14"/>
      <c r="B41" s="15"/>
      <c r="C41" s="16"/>
      <c r="D41" s="18"/>
      <c r="E41" s="26"/>
      <c r="F41" s="18"/>
      <c r="G41" s="18"/>
      <c r="H41" s="18"/>
      <c r="I41" s="18"/>
      <c r="J41" s="18"/>
      <c r="K41" s="18"/>
      <c r="L41" s="18"/>
    </row>
    <row r="42" spans="1:12" ht="12.75">
      <c r="A42" s="14" t="s">
        <v>55</v>
      </c>
      <c r="B42" s="38">
        <f>SUM(B29:B40)</f>
        <v>33.76</v>
      </c>
      <c r="C42" s="37">
        <f>SUM(C29:C40)</f>
        <v>20.256</v>
      </c>
      <c r="D42" s="28">
        <f>SUM(D29:D40)</f>
        <v>81024</v>
      </c>
      <c r="E42" s="26"/>
      <c r="F42" s="17"/>
      <c r="G42" s="18"/>
      <c r="H42" s="18"/>
      <c r="I42" s="18"/>
      <c r="J42" s="18"/>
      <c r="K42" s="18"/>
      <c r="L42" s="18"/>
    </row>
    <row r="43" spans="1:12" ht="12.75">
      <c r="A43" s="5"/>
      <c r="B43" s="15"/>
      <c r="C43" s="16"/>
      <c r="D43" s="17"/>
      <c r="E43" s="5"/>
      <c r="F43" s="17"/>
      <c r="G43" s="18"/>
      <c r="H43" s="18"/>
      <c r="I43" s="18"/>
      <c r="J43" s="18"/>
      <c r="K43" s="18"/>
      <c r="L43" s="18"/>
    </row>
    <row r="44" spans="1:12" ht="12.75">
      <c r="A44" s="5" t="s">
        <v>18</v>
      </c>
      <c r="B44" s="15"/>
      <c r="D44" s="28"/>
      <c r="E44" s="34">
        <f>SUM(E29:E40)</f>
        <v>73000</v>
      </c>
      <c r="F44" s="17"/>
      <c r="G44" s="18"/>
      <c r="H44" s="18"/>
      <c r="I44" s="18"/>
      <c r="J44" s="18"/>
      <c r="K44" s="18"/>
      <c r="L44" s="18"/>
    </row>
    <row r="45" spans="1:12" ht="12.75">
      <c r="A45" s="5" t="s">
        <v>19</v>
      </c>
      <c r="B45" s="15"/>
      <c r="C45" s="16"/>
      <c r="D45" s="28"/>
      <c r="E45" s="34">
        <f>E44-L40</f>
        <v>73000</v>
      </c>
      <c r="F45" s="17"/>
      <c r="G45" s="18"/>
      <c r="H45" s="18"/>
      <c r="I45" s="18"/>
      <c r="J45" s="18"/>
      <c r="K45" s="18"/>
      <c r="L45" s="18"/>
    </row>
    <row r="46" spans="1:12" ht="12.75">
      <c r="A46" s="5" t="s">
        <v>20</v>
      </c>
      <c r="B46" s="15"/>
      <c r="C46" s="16"/>
      <c r="D46" s="27"/>
      <c r="E46" s="27">
        <f>E45/E44</f>
        <v>1</v>
      </c>
      <c r="F46" s="17"/>
      <c r="G46" s="18"/>
      <c r="H46" s="18"/>
      <c r="I46" s="18"/>
      <c r="J46" s="18"/>
      <c r="K46" s="18"/>
      <c r="L46" s="18"/>
    </row>
    <row r="47" spans="1:12" ht="12.75">
      <c r="A47" s="5" t="s">
        <v>21</v>
      </c>
      <c r="B47" s="15"/>
      <c r="C47" s="16"/>
      <c r="D47" s="27"/>
      <c r="E47" s="36">
        <f>I40/E44</f>
        <v>0</v>
      </c>
      <c r="F47" s="17"/>
      <c r="G47" s="18"/>
      <c r="H47" s="18"/>
      <c r="I47" s="18"/>
      <c r="J47" s="18"/>
      <c r="K47" s="18"/>
      <c r="L47" s="18"/>
    </row>
    <row r="48" spans="1:12" ht="12.75">
      <c r="A48" s="5" t="s">
        <v>24</v>
      </c>
      <c r="B48" s="15"/>
      <c r="C48" s="16"/>
      <c r="D48" s="27"/>
      <c r="E48" s="36">
        <f>I40/D42</f>
        <v>0</v>
      </c>
      <c r="F48" s="17"/>
      <c r="G48" s="18"/>
      <c r="H48" s="18"/>
      <c r="I48" s="18"/>
      <c r="J48" s="18"/>
      <c r="K48" s="18"/>
      <c r="L48" s="18"/>
    </row>
  </sheetData>
  <sheetProtection/>
  <mergeCells count="7">
    <mergeCell ref="A1:L1"/>
    <mergeCell ref="A2:L2"/>
    <mergeCell ref="A11:D11"/>
    <mergeCell ref="A4:D4"/>
    <mergeCell ref="F4:H4"/>
    <mergeCell ref="K11:L11"/>
    <mergeCell ref="H11:I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K4" sqref="K4:K5"/>
    </sheetView>
  </sheetViews>
  <sheetFormatPr defaultColWidth="9.00390625" defaultRowHeight="12.75"/>
  <cols>
    <col min="1" max="3" width="9.625" style="0" customWidth="1"/>
    <col min="6" max="6" width="11.625" style="0" customWidth="1"/>
    <col min="8" max="8" width="9.625" style="0" customWidth="1"/>
    <col min="10" max="10" width="1.625" style="0" customWidth="1"/>
  </cols>
  <sheetData>
    <row r="1" spans="1:12" ht="30.75">
      <c r="A1" s="104" t="str">
        <f>MODL87!A1</f>
        <v>Wimberley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3.25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107" t="s">
        <v>87</v>
      </c>
      <c r="B4" s="107"/>
      <c r="C4" s="107"/>
      <c r="D4" s="107"/>
      <c r="E4" s="1"/>
      <c r="F4" s="107" t="s">
        <v>86</v>
      </c>
      <c r="G4" s="107"/>
      <c r="H4" s="107"/>
      <c r="I4" s="1"/>
      <c r="J4" s="1"/>
      <c r="K4" s="103" t="s">
        <v>148</v>
      </c>
      <c r="L4" s="1"/>
    </row>
    <row r="5" spans="1:12" ht="15.75">
      <c r="A5" s="19" t="s">
        <v>0</v>
      </c>
      <c r="B5" s="20"/>
      <c r="C5" s="24">
        <f>MODL87!C5</f>
        <v>4000</v>
      </c>
      <c r="D5" s="61" t="s">
        <v>101</v>
      </c>
      <c r="E5" s="20"/>
      <c r="F5" s="43" t="s">
        <v>78</v>
      </c>
      <c r="G5" s="45">
        <f>MODL87!G5</f>
        <v>4</v>
      </c>
      <c r="H5" s="43" t="s">
        <v>99</v>
      </c>
      <c r="I5" s="30"/>
      <c r="J5" s="30"/>
      <c r="K5" s="30" t="s">
        <v>149</v>
      </c>
      <c r="L5" s="31"/>
    </row>
    <row r="6" spans="1:12" ht="15.75">
      <c r="A6" s="19" t="s">
        <v>1</v>
      </c>
      <c r="B6" s="20"/>
      <c r="C6" s="24">
        <f>MODL87!C6</f>
        <v>30000</v>
      </c>
      <c r="D6" s="62" t="s">
        <v>102</v>
      </c>
      <c r="E6" s="19"/>
      <c r="F6" s="43" t="s">
        <v>79</v>
      </c>
      <c r="G6" s="46">
        <f>MODL87!G6</f>
        <v>50</v>
      </c>
      <c r="H6" s="43" t="s">
        <v>100</v>
      </c>
      <c r="I6" s="20"/>
      <c r="J6" s="20"/>
      <c r="K6" s="33"/>
      <c r="L6" s="33"/>
    </row>
    <row r="7" spans="1:12" ht="15.75">
      <c r="A7" s="19" t="s">
        <v>93</v>
      </c>
      <c r="B7" s="20"/>
      <c r="C7" s="67">
        <f>MODL87!C7</f>
        <v>4000</v>
      </c>
      <c r="D7" s="62" t="s">
        <v>102</v>
      </c>
      <c r="E7" s="4"/>
      <c r="F7" s="32"/>
      <c r="G7" s="29"/>
      <c r="H7" s="32"/>
      <c r="I7" s="20"/>
      <c r="J7" s="20"/>
      <c r="K7" s="33"/>
      <c r="L7" s="33"/>
    </row>
    <row r="8" spans="1:12" ht="15.75">
      <c r="A8" s="4" t="s">
        <v>94</v>
      </c>
      <c r="B8" s="20"/>
      <c r="C8" s="57"/>
      <c r="D8" s="47">
        <f>MODL87!D8</f>
        <v>1</v>
      </c>
      <c r="E8" s="4"/>
      <c r="H8" s="93" t="s">
        <v>134</v>
      </c>
      <c r="I8" s="93"/>
      <c r="J8" s="62"/>
      <c r="K8" s="77">
        <f>MODL87!K8</f>
        <v>0</v>
      </c>
      <c r="L8" s="71" t="s">
        <v>135</v>
      </c>
    </row>
    <row r="9" spans="1:12" ht="15.75">
      <c r="A9" s="4"/>
      <c r="B9" s="20"/>
      <c r="C9" s="57"/>
      <c r="D9" s="22"/>
      <c r="E9" s="4"/>
      <c r="F9" s="56"/>
      <c r="G9" s="60"/>
      <c r="H9" s="60" t="s">
        <v>95</v>
      </c>
      <c r="I9" s="60"/>
      <c r="J9" s="95"/>
      <c r="K9" s="97">
        <f>MODL87!K9</f>
        <v>0</v>
      </c>
      <c r="L9" s="43" t="s">
        <v>101</v>
      </c>
    </row>
    <row r="10" spans="1:12" ht="15.75">
      <c r="A10" s="4"/>
      <c r="B10" s="20"/>
      <c r="C10" s="57"/>
      <c r="D10" s="22"/>
      <c r="E10" s="4"/>
      <c r="F10" s="56"/>
      <c r="G10" s="58"/>
      <c r="H10" s="44"/>
      <c r="I10" s="47"/>
      <c r="J10" s="47"/>
      <c r="K10" s="33"/>
      <c r="L10" s="33"/>
    </row>
    <row r="11" spans="1:12" ht="15.75">
      <c r="A11" s="106" t="s">
        <v>26</v>
      </c>
      <c r="B11" s="106"/>
      <c r="C11" s="106"/>
      <c r="D11" s="106"/>
      <c r="E11" s="19"/>
      <c r="F11" s="35" t="s">
        <v>92</v>
      </c>
      <c r="G11" s="29"/>
      <c r="H11" s="108" t="s">
        <v>96</v>
      </c>
      <c r="I11" s="108"/>
      <c r="K11" s="108" t="s">
        <v>91</v>
      </c>
      <c r="L11" s="108"/>
    </row>
    <row r="12" spans="1:12" ht="12.75">
      <c r="A12" s="4" t="s">
        <v>28</v>
      </c>
      <c r="B12" s="5"/>
      <c r="C12" s="25">
        <f>IF(G28&lt;$C$7,$G$5*$G$6*$D$8,$G$5*$G$6+K12)</f>
        <v>200</v>
      </c>
      <c r="D12" s="33" t="s">
        <v>17</v>
      </c>
      <c r="E12" s="6"/>
      <c r="F12" s="33">
        <v>31</v>
      </c>
      <c r="G12" s="3"/>
      <c r="H12" s="64">
        <f>MODL87!H12</f>
        <v>0</v>
      </c>
      <c r="I12" s="65" t="s">
        <v>97</v>
      </c>
      <c r="J12" s="3"/>
      <c r="K12" s="59">
        <f aca="true" t="shared" si="0" ref="K12:K23">IF(K$8&gt;0,IF(H12=0,0,(IF((H12*F12/7)&gt;0.8*B29,MAX(($K$9*(H12*F12/7-0.8*B29)/12*7.5/F12)/0.9-0.9*G$5*G$6,0),0))),IF(H12=0,0,(IF((H12*F12/7)&gt;0.8*B29,($K$9*(H12*F12/7-0.8*B29)/12*7.5/F12)/0.9,0))))</f>
        <v>0</v>
      </c>
      <c r="L12" s="33" t="s">
        <v>17</v>
      </c>
    </row>
    <row r="13" spans="1:12" ht="12.75">
      <c r="A13" s="14" t="s">
        <v>29</v>
      </c>
      <c r="B13" s="5"/>
      <c r="C13" s="25">
        <f aca="true" t="shared" si="1" ref="C13:C23">IF(G29&lt;$C$7,$G$5*$G$6*$D$8,$G$5*$G$6+K13)</f>
        <v>200</v>
      </c>
      <c r="D13" s="33" t="s">
        <v>17</v>
      </c>
      <c r="E13" s="6"/>
      <c r="F13" s="33">
        <v>28</v>
      </c>
      <c r="G13" s="9"/>
      <c r="H13" s="64">
        <f>MODL87!H13</f>
        <v>0</v>
      </c>
      <c r="I13" s="65" t="s">
        <v>97</v>
      </c>
      <c r="J13" s="3"/>
      <c r="K13" s="59">
        <f t="shared" si="0"/>
        <v>0</v>
      </c>
      <c r="L13" s="33" t="s">
        <v>17</v>
      </c>
    </row>
    <row r="14" spans="1:12" ht="12.75">
      <c r="A14" s="14" t="s">
        <v>30</v>
      </c>
      <c r="B14" s="5"/>
      <c r="C14" s="25">
        <f t="shared" si="1"/>
        <v>200</v>
      </c>
      <c r="D14" s="33" t="s">
        <v>17</v>
      </c>
      <c r="E14" s="6"/>
      <c r="F14" s="33">
        <v>31</v>
      </c>
      <c r="G14" s="9"/>
      <c r="H14" s="64">
        <f>MODL87!H14</f>
        <v>0.2</v>
      </c>
      <c r="I14" s="65" t="s">
        <v>97</v>
      </c>
      <c r="J14" s="3"/>
      <c r="K14" s="59">
        <f t="shared" si="0"/>
        <v>0</v>
      </c>
      <c r="L14" s="33" t="s">
        <v>17</v>
      </c>
    </row>
    <row r="15" spans="1:12" ht="12.75">
      <c r="A15" s="14" t="s">
        <v>31</v>
      </c>
      <c r="B15" s="5"/>
      <c r="C15" s="25">
        <f t="shared" si="1"/>
        <v>200</v>
      </c>
      <c r="D15" s="33" t="s">
        <v>17</v>
      </c>
      <c r="E15" s="6"/>
      <c r="F15" s="33">
        <v>30</v>
      </c>
      <c r="G15" s="9"/>
      <c r="H15" s="64">
        <f>MODL87!H15</f>
        <v>0.5</v>
      </c>
      <c r="I15" s="65" t="s">
        <v>97</v>
      </c>
      <c r="J15" s="3"/>
      <c r="K15" s="59">
        <f t="shared" si="0"/>
        <v>0</v>
      </c>
      <c r="L15" s="33" t="s">
        <v>17</v>
      </c>
    </row>
    <row r="16" spans="1:12" ht="12.75">
      <c r="A16" s="14" t="s">
        <v>2</v>
      </c>
      <c r="B16" s="5"/>
      <c r="C16" s="25">
        <f t="shared" si="1"/>
        <v>200</v>
      </c>
      <c r="D16" s="33" t="s">
        <v>17</v>
      </c>
      <c r="E16" s="6"/>
      <c r="F16" s="33">
        <v>31</v>
      </c>
      <c r="G16" s="9"/>
      <c r="H16" s="64">
        <f>MODL87!H16</f>
        <v>0.75</v>
      </c>
      <c r="I16" s="65" t="s">
        <v>97</v>
      </c>
      <c r="J16" s="3"/>
      <c r="K16" s="59">
        <f t="shared" si="0"/>
        <v>0</v>
      </c>
      <c r="L16" s="33" t="s">
        <v>17</v>
      </c>
    </row>
    <row r="17" spans="1:12" ht="12.75">
      <c r="A17" s="14" t="s">
        <v>32</v>
      </c>
      <c r="B17" s="5"/>
      <c r="C17" s="25">
        <f t="shared" si="1"/>
        <v>200</v>
      </c>
      <c r="D17" s="33" t="s">
        <v>17</v>
      </c>
      <c r="E17" s="6"/>
      <c r="F17" s="33">
        <v>30</v>
      </c>
      <c r="G17" s="9"/>
      <c r="H17" s="64">
        <f>MODL87!H17</f>
        <v>1</v>
      </c>
      <c r="I17" s="65" t="s">
        <v>97</v>
      </c>
      <c r="J17" s="3"/>
      <c r="K17" s="59">
        <f t="shared" si="0"/>
        <v>0</v>
      </c>
      <c r="L17" s="33" t="s">
        <v>17</v>
      </c>
    </row>
    <row r="18" spans="1:12" ht="12.75">
      <c r="A18" s="14" t="s">
        <v>33</v>
      </c>
      <c r="B18" s="5"/>
      <c r="C18" s="25">
        <f t="shared" si="1"/>
        <v>200</v>
      </c>
      <c r="D18" s="33" t="s">
        <v>17</v>
      </c>
      <c r="E18" s="6"/>
      <c r="F18" s="33">
        <v>31</v>
      </c>
      <c r="G18" s="9"/>
      <c r="H18" s="64">
        <f>MODL87!H18</f>
        <v>1</v>
      </c>
      <c r="I18" s="65" t="s">
        <v>97</v>
      </c>
      <c r="J18" s="3"/>
      <c r="K18" s="59">
        <f t="shared" si="0"/>
        <v>0</v>
      </c>
      <c r="L18" s="33" t="s">
        <v>17</v>
      </c>
    </row>
    <row r="19" spans="1:12" ht="12.75">
      <c r="A19" s="14" t="s">
        <v>34</v>
      </c>
      <c r="B19" s="5"/>
      <c r="C19" s="25">
        <f t="shared" si="1"/>
        <v>200</v>
      </c>
      <c r="D19" s="33" t="s">
        <v>17</v>
      </c>
      <c r="E19" s="6"/>
      <c r="F19" s="33">
        <v>31</v>
      </c>
      <c r="G19" s="9"/>
      <c r="H19" s="64">
        <f>MODL87!H19</f>
        <v>1</v>
      </c>
      <c r="I19" s="65" t="s">
        <v>97</v>
      </c>
      <c r="J19" s="3"/>
      <c r="K19" s="59">
        <f t="shared" si="0"/>
        <v>0</v>
      </c>
      <c r="L19" s="33" t="s">
        <v>17</v>
      </c>
    </row>
    <row r="20" spans="1:12" ht="12.75">
      <c r="A20" s="14" t="s">
        <v>35</v>
      </c>
      <c r="B20" s="5"/>
      <c r="C20" s="25">
        <f t="shared" si="1"/>
        <v>200</v>
      </c>
      <c r="D20" s="33" t="s">
        <v>17</v>
      </c>
      <c r="E20" s="9"/>
      <c r="F20" s="33">
        <v>30</v>
      </c>
      <c r="G20" s="9"/>
      <c r="H20" s="64">
        <f>MODL87!H20</f>
        <v>0.75</v>
      </c>
      <c r="I20" s="65" t="s">
        <v>97</v>
      </c>
      <c r="J20" s="3"/>
      <c r="K20" s="59">
        <f t="shared" si="0"/>
        <v>0</v>
      </c>
      <c r="L20" s="33" t="s">
        <v>17</v>
      </c>
    </row>
    <row r="21" spans="1:12" ht="12.75">
      <c r="A21" s="14" t="s">
        <v>36</v>
      </c>
      <c r="B21" s="5"/>
      <c r="C21" s="25">
        <f t="shared" si="1"/>
        <v>200</v>
      </c>
      <c r="D21" s="33" t="s">
        <v>17</v>
      </c>
      <c r="E21" s="9"/>
      <c r="F21" s="33">
        <v>31</v>
      </c>
      <c r="G21" s="9"/>
      <c r="H21" s="64">
        <f>MODL87!H21</f>
        <v>0.5</v>
      </c>
      <c r="I21" s="65" t="s">
        <v>97</v>
      </c>
      <c r="J21" s="3"/>
      <c r="K21" s="59">
        <f t="shared" si="0"/>
        <v>0</v>
      </c>
      <c r="L21" s="33" t="s">
        <v>17</v>
      </c>
    </row>
    <row r="22" spans="1:12" ht="12.75">
      <c r="A22" s="14" t="s">
        <v>37</v>
      </c>
      <c r="B22" s="5"/>
      <c r="C22" s="25">
        <f t="shared" si="1"/>
        <v>200</v>
      </c>
      <c r="D22" s="33" t="s">
        <v>17</v>
      </c>
      <c r="E22" s="9"/>
      <c r="F22" s="33">
        <v>30</v>
      </c>
      <c r="G22" s="9"/>
      <c r="H22" s="64">
        <f>MODL87!H22</f>
        <v>0.2</v>
      </c>
      <c r="I22" s="65" t="s">
        <v>97</v>
      </c>
      <c r="J22" s="3"/>
      <c r="K22" s="59">
        <f t="shared" si="0"/>
        <v>0</v>
      </c>
      <c r="L22" s="33" t="s">
        <v>17</v>
      </c>
    </row>
    <row r="23" spans="1:12" ht="12.75">
      <c r="A23" s="14" t="s">
        <v>38</v>
      </c>
      <c r="B23" s="5"/>
      <c r="C23" s="25">
        <f t="shared" si="1"/>
        <v>200</v>
      </c>
      <c r="D23" s="33" t="s">
        <v>17</v>
      </c>
      <c r="E23" s="9"/>
      <c r="F23" s="33">
        <v>31</v>
      </c>
      <c r="G23" s="9"/>
      <c r="H23" s="64">
        <f>MODL87!H23</f>
        <v>0</v>
      </c>
      <c r="I23" s="65" t="s">
        <v>97</v>
      </c>
      <c r="J23" s="3"/>
      <c r="K23" s="59">
        <f t="shared" si="0"/>
        <v>0</v>
      </c>
      <c r="L23" s="33" t="s">
        <v>17</v>
      </c>
    </row>
    <row r="24" spans="1:12" ht="12.75">
      <c r="A24" s="2"/>
      <c r="B24" s="7"/>
      <c r="C24" s="7"/>
      <c r="D24" s="7"/>
      <c r="E24" s="7"/>
      <c r="F24" s="8"/>
      <c r="G24" s="7"/>
      <c r="H24" s="9"/>
      <c r="I24" s="9"/>
      <c r="J24" s="9"/>
      <c r="K24" s="9"/>
      <c r="L24" s="9"/>
    </row>
    <row r="25" spans="1:12" ht="12.75">
      <c r="A25" s="2"/>
      <c r="B25" s="8" t="str">
        <f>A1</f>
        <v>Wimberley</v>
      </c>
      <c r="C25" s="8" t="s">
        <v>5</v>
      </c>
      <c r="D25" s="8" t="s">
        <v>8</v>
      </c>
      <c r="E25" s="8" t="s">
        <v>8</v>
      </c>
      <c r="F25" s="8" t="s">
        <v>23</v>
      </c>
      <c r="G25" s="8" t="s">
        <v>8</v>
      </c>
      <c r="H25" s="7"/>
      <c r="I25" s="8" t="s">
        <v>8</v>
      </c>
      <c r="J25" s="8"/>
      <c r="K25" s="8" t="s">
        <v>16</v>
      </c>
      <c r="L25" s="8" t="s">
        <v>8</v>
      </c>
    </row>
    <row r="26" spans="1:12" ht="12.75">
      <c r="A26" s="2"/>
      <c r="B26" s="8" t="s">
        <v>3</v>
      </c>
      <c r="C26" s="8" t="s">
        <v>105</v>
      </c>
      <c r="D26" s="8" t="s">
        <v>9</v>
      </c>
      <c r="E26" s="8" t="s">
        <v>11</v>
      </c>
      <c r="F26" s="8" t="s">
        <v>12</v>
      </c>
      <c r="G26" s="8" t="s">
        <v>13</v>
      </c>
      <c r="H26" s="8" t="s">
        <v>15</v>
      </c>
      <c r="I26" s="8" t="s">
        <v>15</v>
      </c>
      <c r="J26" s="8"/>
      <c r="K26" s="8" t="s">
        <v>6</v>
      </c>
      <c r="L26" s="8" t="s">
        <v>16</v>
      </c>
    </row>
    <row r="27" spans="1:12" ht="13.5" thickBot="1">
      <c r="A27" s="10" t="s">
        <v>27</v>
      </c>
      <c r="B27" s="8" t="s">
        <v>4</v>
      </c>
      <c r="C27" s="8" t="s">
        <v>7</v>
      </c>
      <c r="D27" s="8" t="s">
        <v>10</v>
      </c>
      <c r="E27" s="8" t="s">
        <v>10</v>
      </c>
      <c r="F27" s="8" t="s">
        <v>10</v>
      </c>
      <c r="G27" s="8" t="s">
        <v>14</v>
      </c>
      <c r="H27" s="8" t="s">
        <v>10</v>
      </c>
      <c r="I27" s="8" t="s">
        <v>10</v>
      </c>
      <c r="J27" s="8"/>
      <c r="K27" s="8" t="s">
        <v>10</v>
      </c>
      <c r="L27" s="8" t="s">
        <v>10</v>
      </c>
    </row>
    <row r="28" spans="1:12" ht="13.5" thickTop="1">
      <c r="A28" s="11"/>
      <c r="B28" s="11"/>
      <c r="C28" s="11"/>
      <c r="D28" s="12" t="s">
        <v>45</v>
      </c>
      <c r="E28" s="11"/>
      <c r="F28" s="11"/>
      <c r="G28" s="13">
        <f>MODL90!G40</f>
        <v>20192</v>
      </c>
      <c r="H28" s="11"/>
      <c r="I28" s="11"/>
      <c r="J28" s="11"/>
      <c r="K28" s="11"/>
      <c r="L28" s="11"/>
    </row>
    <row r="29" spans="1:12" ht="12.75">
      <c r="A29" s="14" t="s">
        <v>28</v>
      </c>
      <c r="B29" s="15">
        <v>7.24</v>
      </c>
      <c r="C29" s="16">
        <f>B29*0.6</f>
        <v>4.344</v>
      </c>
      <c r="D29" s="18">
        <f>C29*$C$5</f>
        <v>17376</v>
      </c>
      <c r="E29" s="26">
        <f>C12*F12</f>
        <v>6200</v>
      </c>
      <c r="F29" s="18">
        <f>D29-E29</f>
        <v>11176</v>
      </c>
      <c r="G29" s="18">
        <f>IF((G28+F29)&lt;2000,G28+K29+F29,MIN($C$6,+G28+F29))</f>
        <v>30000</v>
      </c>
      <c r="H29" s="18">
        <f>IF((G28+F29)&gt;$C$6,G28+F29-$C$6,0)</f>
        <v>1368</v>
      </c>
      <c r="I29" s="18">
        <v>0</v>
      </c>
      <c r="J29" s="18"/>
      <c r="K29" s="18">
        <f>IF((G28+F29)&lt;2000,(INT((ABS(G28+F29))/2000)+1)*2000,0)</f>
        <v>0</v>
      </c>
      <c r="L29" s="18">
        <f>K29</f>
        <v>0</v>
      </c>
    </row>
    <row r="30" spans="1:12" ht="12.75">
      <c r="A30" s="14" t="s">
        <v>29</v>
      </c>
      <c r="B30" s="15">
        <v>2.2</v>
      </c>
      <c r="C30" s="16">
        <f aca="true" t="shared" si="2" ref="C30:C40">B30*0.6</f>
        <v>1.32</v>
      </c>
      <c r="D30" s="18">
        <f aca="true" t="shared" si="3" ref="D30:D40">C30*$C$5</f>
        <v>5280</v>
      </c>
      <c r="E30" s="26">
        <f aca="true" t="shared" si="4" ref="E30:E40">C13*F13</f>
        <v>5600</v>
      </c>
      <c r="F30" s="18">
        <f aca="true" t="shared" si="5" ref="F30:F40">D30-E30</f>
        <v>-320</v>
      </c>
      <c r="G30" s="18">
        <f aca="true" t="shared" si="6" ref="G30:G40">IF((G29+F30)&lt;2000,G29+K30+F30,MIN($C$6,+G29+F30))</f>
        <v>29680</v>
      </c>
      <c r="H30" s="18">
        <f aca="true" t="shared" si="7" ref="H30:H40">IF((G29+F30)&gt;$C$6,G29+F30-$C$6,0)</f>
        <v>0</v>
      </c>
      <c r="I30" s="18">
        <f aca="true" t="shared" si="8" ref="I30:I40">I29+H30</f>
        <v>0</v>
      </c>
      <c r="J30" s="18"/>
      <c r="K30" s="18">
        <f aca="true" t="shared" si="9" ref="K30:K40">IF((G29+F30)&lt;2000,(INT((ABS(G29+F30))/2000)+1)*2000,0)</f>
        <v>0</v>
      </c>
      <c r="L30" s="18">
        <f aca="true" t="shared" si="10" ref="L30:L40">L29+K30</f>
        <v>0</v>
      </c>
    </row>
    <row r="31" spans="1:12" ht="12.75">
      <c r="A31" s="14" t="s">
        <v>30</v>
      </c>
      <c r="B31" s="15">
        <v>1.29</v>
      </c>
      <c r="C31" s="16">
        <f t="shared" si="2"/>
        <v>0.774</v>
      </c>
      <c r="D31" s="18">
        <f t="shared" si="3"/>
        <v>3096</v>
      </c>
      <c r="E31" s="26">
        <f t="shared" si="4"/>
        <v>6200</v>
      </c>
      <c r="F31" s="18">
        <f t="shared" si="5"/>
        <v>-3104</v>
      </c>
      <c r="G31" s="18">
        <f t="shared" si="6"/>
        <v>26576</v>
      </c>
      <c r="H31" s="18">
        <f t="shared" si="7"/>
        <v>0</v>
      </c>
      <c r="I31" s="18">
        <f t="shared" si="8"/>
        <v>0</v>
      </c>
      <c r="J31" s="18"/>
      <c r="K31" s="18">
        <f t="shared" si="9"/>
        <v>0</v>
      </c>
      <c r="L31" s="18">
        <f t="shared" si="10"/>
        <v>0</v>
      </c>
    </row>
    <row r="32" spans="1:12" ht="12.75">
      <c r="A32" s="14" t="s">
        <v>31</v>
      </c>
      <c r="B32" s="15">
        <v>4.71</v>
      </c>
      <c r="C32" s="16">
        <f t="shared" si="2"/>
        <v>2.826</v>
      </c>
      <c r="D32" s="18">
        <f t="shared" si="3"/>
        <v>11304</v>
      </c>
      <c r="E32" s="26">
        <f t="shared" si="4"/>
        <v>6000</v>
      </c>
      <c r="F32" s="18">
        <f t="shared" si="5"/>
        <v>5304</v>
      </c>
      <c r="G32" s="18">
        <f t="shared" si="6"/>
        <v>30000</v>
      </c>
      <c r="H32" s="18">
        <f t="shared" si="7"/>
        <v>1880</v>
      </c>
      <c r="I32" s="18">
        <f t="shared" si="8"/>
        <v>1880</v>
      </c>
      <c r="J32" s="18"/>
      <c r="K32" s="18">
        <f t="shared" si="9"/>
        <v>0</v>
      </c>
      <c r="L32" s="18">
        <f t="shared" si="10"/>
        <v>0</v>
      </c>
    </row>
    <row r="33" spans="1:12" ht="12.75">
      <c r="A33" s="14" t="s">
        <v>2</v>
      </c>
      <c r="B33" s="15">
        <v>4.07</v>
      </c>
      <c r="C33" s="16">
        <f t="shared" si="2"/>
        <v>2.442</v>
      </c>
      <c r="D33" s="18">
        <f t="shared" si="3"/>
        <v>9768</v>
      </c>
      <c r="E33" s="26">
        <f t="shared" si="4"/>
        <v>6200</v>
      </c>
      <c r="F33" s="18">
        <f t="shared" si="5"/>
        <v>3568</v>
      </c>
      <c r="G33" s="18">
        <f t="shared" si="6"/>
        <v>30000</v>
      </c>
      <c r="H33" s="18">
        <f t="shared" si="7"/>
        <v>3568</v>
      </c>
      <c r="I33" s="18">
        <f t="shared" si="8"/>
        <v>5448</v>
      </c>
      <c r="J33" s="18"/>
      <c r="K33" s="18">
        <f t="shared" si="9"/>
        <v>0</v>
      </c>
      <c r="L33" s="18">
        <f t="shared" si="10"/>
        <v>0</v>
      </c>
    </row>
    <row r="34" spans="1:12" ht="12.75">
      <c r="A34" s="14" t="s">
        <v>32</v>
      </c>
      <c r="B34" s="15">
        <v>4.61</v>
      </c>
      <c r="C34" s="16">
        <f t="shared" si="2"/>
        <v>2.766</v>
      </c>
      <c r="D34" s="18">
        <f t="shared" si="3"/>
        <v>11064</v>
      </c>
      <c r="E34" s="26">
        <f t="shared" si="4"/>
        <v>6000</v>
      </c>
      <c r="F34" s="18">
        <f t="shared" si="5"/>
        <v>5064</v>
      </c>
      <c r="G34" s="18">
        <f t="shared" si="6"/>
        <v>30000</v>
      </c>
      <c r="H34" s="18">
        <f t="shared" si="7"/>
        <v>5064</v>
      </c>
      <c r="I34" s="18">
        <f t="shared" si="8"/>
        <v>10512</v>
      </c>
      <c r="J34" s="18"/>
      <c r="K34" s="18">
        <f t="shared" si="9"/>
        <v>0</v>
      </c>
      <c r="L34" s="18">
        <f t="shared" si="10"/>
        <v>0</v>
      </c>
    </row>
    <row r="35" spans="1:12" ht="12.75">
      <c r="A35" s="14" t="s">
        <v>33</v>
      </c>
      <c r="B35" s="15">
        <v>2.58</v>
      </c>
      <c r="C35" s="16">
        <f t="shared" si="2"/>
        <v>1.548</v>
      </c>
      <c r="D35" s="18">
        <f t="shared" si="3"/>
        <v>6192</v>
      </c>
      <c r="E35" s="26">
        <f t="shared" si="4"/>
        <v>6200</v>
      </c>
      <c r="F35" s="18">
        <f t="shared" si="5"/>
        <v>-8</v>
      </c>
      <c r="G35" s="18">
        <f t="shared" si="6"/>
        <v>29992</v>
      </c>
      <c r="H35" s="18">
        <f t="shared" si="7"/>
        <v>0</v>
      </c>
      <c r="I35" s="18">
        <f t="shared" si="8"/>
        <v>10512</v>
      </c>
      <c r="J35" s="18"/>
      <c r="K35" s="18">
        <f t="shared" si="9"/>
        <v>0</v>
      </c>
      <c r="L35" s="18">
        <f t="shared" si="10"/>
        <v>0</v>
      </c>
    </row>
    <row r="36" spans="1:12" ht="12.75">
      <c r="A36" s="14" t="s">
        <v>34</v>
      </c>
      <c r="B36" s="15">
        <v>5.74</v>
      </c>
      <c r="C36" s="16">
        <f t="shared" si="2"/>
        <v>3.444</v>
      </c>
      <c r="D36" s="18">
        <f t="shared" si="3"/>
        <v>13776</v>
      </c>
      <c r="E36" s="26">
        <f t="shared" si="4"/>
        <v>6200</v>
      </c>
      <c r="F36" s="18">
        <f t="shared" si="5"/>
        <v>7576</v>
      </c>
      <c r="G36" s="18">
        <f t="shared" si="6"/>
        <v>30000</v>
      </c>
      <c r="H36" s="18">
        <f t="shared" si="7"/>
        <v>7568</v>
      </c>
      <c r="I36" s="18">
        <f t="shared" si="8"/>
        <v>18080</v>
      </c>
      <c r="J36" s="18"/>
      <c r="K36" s="18">
        <f t="shared" si="9"/>
        <v>0</v>
      </c>
      <c r="L36" s="18">
        <f t="shared" si="10"/>
        <v>0</v>
      </c>
    </row>
    <row r="37" spans="1:12" ht="12.75">
      <c r="A37" s="14" t="s">
        <v>35</v>
      </c>
      <c r="B37" s="15">
        <v>8.13</v>
      </c>
      <c r="C37" s="16">
        <f t="shared" si="2"/>
        <v>4.878</v>
      </c>
      <c r="D37" s="18">
        <f t="shared" si="3"/>
        <v>19512</v>
      </c>
      <c r="E37" s="26">
        <f t="shared" si="4"/>
        <v>6000</v>
      </c>
      <c r="F37" s="18">
        <f t="shared" si="5"/>
        <v>13512</v>
      </c>
      <c r="G37" s="18">
        <f t="shared" si="6"/>
        <v>30000</v>
      </c>
      <c r="H37" s="18">
        <f t="shared" si="7"/>
        <v>13512</v>
      </c>
      <c r="I37" s="18">
        <f t="shared" si="8"/>
        <v>31592</v>
      </c>
      <c r="J37" s="18"/>
      <c r="K37" s="18">
        <f t="shared" si="9"/>
        <v>0</v>
      </c>
      <c r="L37" s="18">
        <f t="shared" si="10"/>
        <v>0</v>
      </c>
    </row>
    <row r="38" spans="1:12" ht="12.75">
      <c r="A38" s="14" t="s">
        <v>36</v>
      </c>
      <c r="B38" s="15">
        <v>1.38</v>
      </c>
      <c r="C38" s="16">
        <f t="shared" si="2"/>
        <v>0.828</v>
      </c>
      <c r="D38" s="18">
        <f t="shared" si="3"/>
        <v>3312</v>
      </c>
      <c r="E38" s="26">
        <f t="shared" si="4"/>
        <v>6200</v>
      </c>
      <c r="F38" s="18">
        <f t="shared" si="5"/>
        <v>-2888</v>
      </c>
      <c r="G38" s="18">
        <f t="shared" si="6"/>
        <v>27112</v>
      </c>
      <c r="H38" s="18">
        <f t="shared" si="7"/>
        <v>0</v>
      </c>
      <c r="I38" s="18">
        <f t="shared" si="8"/>
        <v>31592</v>
      </c>
      <c r="J38" s="18"/>
      <c r="K38" s="18">
        <f t="shared" si="9"/>
        <v>0</v>
      </c>
      <c r="L38" s="18">
        <f t="shared" si="10"/>
        <v>0</v>
      </c>
    </row>
    <row r="39" spans="1:12" ht="12.75">
      <c r="A39" s="14" t="s">
        <v>37</v>
      </c>
      <c r="B39" s="15">
        <v>1.56</v>
      </c>
      <c r="C39" s="16">
        <f t="shared" si="2"/>
        <v>0.9359999999999999</v>
      </c>
      <c r="D39" s="18">
        <f t="shared" si="3"/>
        <v>3744</v>
      </c>
      <c r="E39" s="26">
        <f t="shared" si="4"/>
        <v>6000</v>
      </c>
      <c r="F39" s="18">
        <f t="shared" si="5"/>
        <v>-2256</v>
      </c>
      <c r="G39" s="18">
        <f t="shared" si="6"/>
        <v>24856</v>
      </c>
      <c r="H39" s="18">
        <f t="shared" si="7"/>
        <v>0</v>
      </c>
      <c r="I39" s="18">
        <f t="shared" si="8"/>
        <v>31592</v>
      </c>
      <c r="J39" s="18"/>
      <c r="K39" s="18">
        <f t="shared" si="9"/>
        <v>0</v>
      </c>
      <c r="L39" s="18">
        <f t="shared" si="10"/>
        <v>0</v>
      </c>
    </row>
    <row r="40" spans="1:12" ht="12.75">
      <c r="A40" s="14" t="s">
        <v>38</v>
      </c>
      <c r="B40" s="15">
        <v>13.92</v>
      </c>
      <c r="C40" s="16">
        <f t="shared" si="2"/>
        <v>8.352</v>
      </c>
      <c r="D40" s="18">
        <f t="shared" si="3"/>
        <v>33408</v>
      </c>
      <c r="E40" s="26">
        <f t="shared" si="4"/>
        <v>6200</v>
      </c>
      <c r="F40" s="18">
        <f t="shared" si="5"/>
        <v>27208</v>
      </c>
      <c r="G40" s="18">
        <f t="shared" si="6"/>
        <v>30000</v>
      </c>
      <c r="H40" s="18">
        <f t="shared" si="7"/>
        <v>22064</v>
      </c>
      <c r="I40" s="18">
        <f t="shared" si="8"/>
        <v>53656</v>
      </c>
      <c r="J40" s="18"/>
      <c r="K40" s="18">
        <f t="shared" si="9"/>
        <v>0</v>
      </c>
      <c r="L40" s="18">
        <f t="shared" si="10"/>
        <v>0</v>
      </c>
    </row>
    <row r="41" spans="1:12" ht="12.75">
      <c r="A41" s="14"/>
      <c r="B41" s="15"/>
      <c r="C41" s="16"/>
      <c r="D41" s="18"/>
      <c r="E41" s="26"/>
      <c r="F41" s="18"/>
      <c r="G41" s="18"/>
      <c r="H41" s="18"/>
      <c r="I41" s="18"/>
      <c r="J41" s="18"/>
      <c r="K41" s="18"/>
      <c r="L41" s="18"/>
    </row>
    <row r="42" spans="1:12" ht="12.75">
      <c r="A42" s="14" t="s">
        <v>55</v>
      </c>
      <c r="B42" s="38">
        <f>SUM(B29:B40)</f>
        <v>57.430000000000014</v>
      </c>
      <c r="C42" s="37">
        <f>SUM(C29:C40)</f>
        <v>34.458</v>
      </c>
      <c r="D42" s="28">
        <f>SUM(D29:D40)</f>
        <v>137832</v>
      </c>
      <c r="E42" s="26"/>
      <c r="F42" s="17"/>
      <c r="G42" s="18"/>
      <c r="H42" s="18"/>
      <c r="I42" s="18"/>
      <c r="J42" s="18"/>
      <c r="K42" s="18"/>
      <c r="L42" s="18"/>
    </row>
    <row r="43" spans="1:12" ht="12.75">
      <c r="A43" s="5"/>
      <c r="B43" s="15"/>
      <c r="C43" s="16"/>
      <c r="D43" s="17"/>
      <c r="E43" s="5"/>
      <c r="F43" s="17"/>
      <c r="G43" s="18"/>
      <c r="H43" s="18"/>
      <c r="I43" s="18"/>
      <c r="J43" s="18"/>
      <c r="K43" s="18"/>
      <c r="L43" s="18"/>
    </row>
    <row r="44" spans="1:12" ht="12.75">
      <c r="A44" s="5" t="s">
        <v>18</v>
      </c>
      <c r="B44" s="15"/>
      <c r="D44" s="28"/>
      <c r="E44" s="34">
        <f>SUM(E29:E40)</f>
        <v>73000</v>
      </c>
      <c r="F44" s="17"/>
      <c r="G44" s="18"/>
      <c r="H44" s="18"/>
      <c r="I44" s="18"/>
      <c r="J44" s="18"/>
      <c r="K44" s="18"/>
      <c r="L44" s="18"/>
    </row>
    <row r="45" spans="1:12" ht="12.75">
      <c r="A45" s="5" t="s">
        <v>19</v>
      </c>
      <c r="B45" s="15"/>
      <c r="C45" s="16"/>
      <c r="D45" s="28"/>
      <c r="E45" s="34">
        <f>E44-L40</f>
        <v>73000</v>
      </c>
      <c r="F45" s="17"/>
      <c r="G45" s="18"/>
      <c r="H45" s="18"/>
      <c r="I45" s="18"/>
      <c r="J45" s="18"/>
      <c r="K45" s="18"/>
      <c r="L45" s="18"/>
    </row>
    <row r="46" spans="1:12" ht="12.75">
      <c r="A46" s="5" t="s">
        <v>20</v>
      </c>
      <c r="B46" s="15"/>
      <c r="C46" s="16"/>
      <c r="D46" s="27"/>
      <c r="E46" s="27">
        <f>E45/E44</f>
        <v>1</v>
      </c>
      <c r="F46" s="17"/>
      <c r="G46" s="18"/>
      <c r="H46" s="18"/>
      <c r="I46" s="18"/>
      <c r="J46" s="18"/>
      <c r="K46" s="18"/>
      <c r="L46" s="18"/>
    </row>
    <row r="47" spans="1:12" ht="12.75">
      <c r="A47" s="5" t="s">
        <v>21</v>
      </c>
      <c r="B47" s="15"/>
      <c r="C47" s="16"/>
      <c r="D47" s="27"/>
      <c r="E47" s="36">
        <f>I40/E44</f>
        <v>0.735013698630137</v>
      </c>
      <c r="F47" s="17"/>
      <c r="G47" s="18"/>
      <c r="H47" s="18"/>
      <c r="I47" s="18"/>
      <c r="J47" s="18"/>
      <c r="K47" s="18"/>
      <c r="L47" s="18"/>
    </row>
    <row r="48" spans="1:12" ht="12.75">
      <c r="A48" s="5" t="s">
        <v>24</v>
      </c>
      <c r="B48" s="15"/>
      <c r="C48" s="16"/>
      <c r="D48" s="27"/>
      <c r="E48" s="36">
        <f>I40/D42</f>
        <v>0.3892855069940217</v>
      </c>
      <c r="F48" s="17"/>
      <c r="G48" s="18"/>
      <c r="H48" s="18"/>
      <c r="I48" s="18"/>
      <c r="J48" s="18"/>
      <c r="K48" s="18"/>
      <c r="L48" s="18"/>
    </row>
  </sheetData>
  <sheetProtection/>
  <mergeCells count="7">
    <mergeCell ref="A1:L1"/>
    <mergeCell ref="A2:L2"/>
    <mergeCell ref="A11:D11"/>
    <mergeCell ref="A4:D4"/>
    <mergeCell ref="F4:H4"/>
    <mergeCell ref="K11:L11"/>
    <mergeCell ref="H11:I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K4" sqref="K4:K5"/>
    </sheetView>
  </sheetViews>
  <sheetFormatPr defaultColWidth="9.00390625" defaultRowHeight="12.75"/>
  <cols>
    <col min="1" max="3" width="9.625" style="0" customWidth="1"/>
    <col min="6" max="6" width="11.625" style="0" customWidth="1"/>
    <col min="8" max="8" width="9.625" style="0" customWidth="1"/>
    <col min="10" max="10" width="1.625" style="0" customWidth="1"/>
  </cols>
  <sheetData>
    <row r="1" spans="1:12" ht="30.75">
      <c r="A1" s="104" t="str">
        <f>MODL87!A1</f>
        <v>Wimberley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3.25">
      <c r="A2" s="105" t="s">
        <v>47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107" t="s">
        <v>87</v>
      </c>
      <c r="B4" s="107"/>
      <c r="C4" s="107"/>
      <c r="D4" s="107"/>
      <c r="E4" s="1"/>
      <c r="F4" s="107" t="s">
        <v>86</v>
      </c>
      <c r="G4" s="107"/>
      <c r="H4" s="107"/>
      <c r="I4" s="1"/>
      <c r="J4" s="1"/>
      <c r="K4" s="103" t="s">
        <v>148</v>
      </c>
      <c r="L4" s="1"/>
    </row>
    <row r="5" spans="1:12" ht="15.75">
      <c r="A5" s="19" t="s">
        <v>0</v>
      </c>
      <c r="B5" s="20"/>
      <c r="C5" s="24">
        <f>MODL87!C5</f>
        <v>4000</v>
      </c>
      <c r="D5" s="61" t="s">
        <v>101</v>
      </c>
      <c r="E5" s="20"/>
      <c r="F5" s="43" t="s">
        <v>78</v>
      </c>
      <c r="G5" s="45">
        <f>MODL87!G5</f>
        <v>4</v>
      </c>
      <c r="H5" s="43" t="s">
        <v>99</v>
      </c>
      <c r="I5" s="30"/>
      <c r="J5" s="30"/>
      <c r="K5" s="30" t="s">
        <v>149</v>
      </c>
      <c r="L5" s="31"/>
    </row>
    <row r="6" spans="1:12" ht="15.75">
      <c r="A6" s="19" t="s">
        <v>1</v>
      </c>
      <c r="B6" s="20"/>
      <c r="C6" s="24">
        <f>MODL87!C6</f>
        <v>30000</v>
      </c>
      <c r="D6" s="62" t="s">
        <v>102</v>
      </c>
      <c r="E6" s="19"/>
      <c r="F6" s="43" t="s">
        <v>79</v>
      </c>
      <c r="G6" s="46">
        <f>MODL87!G6</f>
        <v>50</v>
      </c>
      <c r="H6" s="43" t="s">
        <v>100</v>
      </c>
      <c r="I6" s="20"/>
      <c r="J6" s="20"/>
      <c r="K6" s="33"/>
      <c r="L6" s="33"/>
    </row>
    <row r="7" spans="1:12" ht="15.75">
      <c r="A7" s="19" t="s">
        <v>93</v>
      </c>
      <c r="B7" s="20"/>
      <c r="C7" s="67">
        <f>MODL87!C7</f>
        <v>4000</v>
      </c>
      <c r="D7" s="62" t="s">
        <v>102</v>
      </c>
      <c r="E7" s="4"/>
      <c r="F7" s="32"/>
      <c r="G7" s="29"/>
      <c r="H7" s="43"/>
      <c r="I7" s="20"/>
      <c r="J7" s="20"/>
      <c r="K7" s="33"/>
      <c r="L7" s="33"/>
    </row>
    <row r="8" spans="1:12" ht="15.75">
      <c r="A8" s="4" t="s">
        <v>94</v>
      </c>
      <c r="B8" s="20"/>
      <c r="C8" s="57"/>
      <c r="D8" s="47">
        <f>MODL87!D8</f>
        <v>1</v>
      </c>
      <c r="E8" s="4"/>
      <c r="H8" s="93" t="s">
        <v>134</v>
      </c>
      <c r="I8" s="93"/>
      <c r="J8" s="62"/>
      <c r="K8" s="77">
        <f>MODL87!K8</f>
        <v>0</v>
      </c>
      <c r="L8" s="71" t="s">
        <v>135</v>
      </c>
    </row>
    <row r="9" spans="1:12" ht="15.75">
      <c r="A9" s="4"/>
      <c r="B9" s="20"/>
      <c r="C9" s="57"/>
      <c r="D9" s="22"/>
      <c r="E9" s="4"/>
      <c r="F9" s="56"/>
      <c r="G9" s="60"/>
      <c r="H9" s="60" t="s">
        <v>95</v>
      </c>
      <c r="I9" s="60"/>
      <c r="J9" s="95"/>
      <c r="K9" s="97">
        <f>MODL87!K9</f>
        <v>0</v>
      </c>
      <c r="L9" s="43" t="s">
        <v>101</v>
      </c>
    </row>
    <row r="10" spans="1:12" ht="15.75">
      <c r="A10" s="4"/>
      <c r="B10" s="20"/>
      <c r="C10" s="57"/>
      <c r="D10" s="22"/>
      <c r="E10" s="4"/>
      <c r="F10" s="56"/>
      <c r="G10" s="58"/>
      <c r="H10" s="44"/>
      <c r="I10" s="47"/>
      <c r="J10" s="47"/>
      <c r="K10" s="33"/>
      <c r="L10" s="33"/>
    </row>
    <row r="11" spans="1:12" ht="15.75">
      <c r="A11" s="106" t="s">
        <v>26</v>
      </c>
      <c r="B11" s="106"/>
      <c r="C11" s="106"/>
      <c r="D11" s="106"/>
      <c r="E11" s="19"/>
      <c r="F11" s="35" t="s">
        <v>92</v>
      </c>
      <c r="G11" s="29"/>
      <c r="H11" s="108" t="s">
        <v>96</v>
      </c>
      <c r="I11" s="108"/>
      <c r="K11" s="108" t="s">
        <v>91</v>
      </c>
      <c r="L11" s="108"/>
    </row>
    <row r="12" spans="1:12" ht="12.75">
      <c r="A12" s="4" t="s">
        <v>28</v>
      </c>
      <c r="B12" s="5"/>
      <c r="C12" s="25">
        <f>IF(G28&lt;$C$7,$G$5*$G$6*$D$8,$G$5*$G$6+K12)</f>
        <v>200</v>
      </c>
      <c r="D12" s="33" t="s">
        <v>17</v>
      </c>
      <c r="E12" s="6"/>
      <c r="F12" s="33">
        <v>31</v>
      </c>
      <c r="G12" s="3"/>
      <c r="H12" s="64">
        <f>MODL87!H12</f>
        <v>0</v>
      </c>
      <c r="I12" s="65" t="s">
        <v>97</v>
      </c>
      <c r="J12" s="3"/>
      <c r="K12" s="59">
        <f aca="true" t="shared" si="0" ref="K12:K23">IF(K$8&gt;0,IF(H12=0,0,(IF((H12*F12/7)&gt;0.8*B29,MAX(($K$9*(H12*F12/7-0.8*B29)/12*7.5/F12)/0.9-0.9*G$5*G$6,0),0))),IF(H12=0,0,(IF((H12*F12/7)&gt;0.8*B29,($K$9*(H12*F12/7-0.8*B29)/12*7.5/F12)/0.9,0))))</f>
        <v>0</v>
      </c>
      <c r="L12" s="33" t="s">
        <v>17</v>
      </c>
    </row>
    <row r="13" spans="1:12" ht="12.75">
      <c r="A13" s="14" t="s">
        <v>29</v>
      </c>
      <c r="B13" s="5"/>
      <c r="C13" s="25">
        <f aca="true" t="shared" si="1" ref="C13:C23">IF(G29&lt;$C$7,$G$5*$G$6*$D$8,$G$5*$G$6+K13)</f>
        <v>200</v>
      </c>
      <c r="D13" s="33" t="s">
        <v>17</v>
      </c>
      <c r="E13" s="6"/>
      <c r="F13" s="33">
        <v>29</v>
      </c>
      <c r="G13" s="9"/>
      <c r="H13" s="64">
        <f>MODL87!H13</f>
        <v>0</v>
      </c>
      <c r="I13" s="65" t="s">
        <v>97</v>
      </c>
      <c r="J13" s="3"/>
      <c r="K13" s="59">
        <f t="shared" si="0"/>
        <v>0</v>
      </c>
      <c r="L13" s="33" t="s">
        <v>17</v>
      </c>
    </row>
    <row r="14" spans="1:12" ht="12.75">
      <c r="A14" s="14" t="s">
        <v>30</v>
      </c>
      <c r="B14" s="5"/>
      <c r="C14" s="25">
        <f t="shared" si="1"/>
        <v>200</v>
      </c>
      <c r="D14" s="33" t="s">
        <v>17</v>
      </c>
      <c r="E14" s="6"/>
      <c r="F14" s="33">
        <v>31</v>
      </c>
      <c r="G14" s="9"/>
      <c r="H14" s="64">
        <f>MODL87!H14</f>
        <v>0.2</v>
      </c>
      <c r="I14" s="65" t="s">
        <v>97</v>
      </c>
      <c r="J14" s="3"/>
      <c r="K14" s="59">
        <f t="shared" si="0"/>
        <v>0</v>
      </c>
      <c r="L14" s="33" t="s">
        <v>17</v>
      </c>
    </row>
    <row r="15" spans="1:12" ht="12.75">
      <c r="A15" s="14" t="s">
        <v>31</v>
      </c>
      <c r="B15" s="5"/>
      <c r="C15" s="25">
        <f t="shared" si="1"/>
        <v>200</v>
      </c>
      <c r="D15" s="33" t="s">
        <v>17</v>
      </c>
      <c r="E15" s="6"/>
      <c r="F15" s="33">
        <v>30</v>
      </c>
      <c r="G15" s="9"/>
      <c r="H15" s="64">
        <f>MODL87!H15</f>
        <v>0.5</v>
      </c>
      <c r="I15" s="65" t="s">
        <v>97</v>
      </c>
      <c r="J15" s="3"/>
      <c r="K15" s="59">
        <f t="shared" si="0"/>
        <v>0</v>
      </c>
      <c r="L15" s="33" t="s">
        <v>17</v>
      </c>
    </row>
    <row r="16" spans="1:12" ht="12.75">
      <c r="A16" s="14" t="s">
        <v>2</v>
      </c>
      <c r="B16" s="5"/>
      <c r="C16" s="25">
        <f t="shared" si="1"/>
        <v>200</v>
      </c>
      <c r="D16" s="33" t="s">
        <v>17</v>
      </c>
      <c r="E16" s="6"/>
      <c r="F16" s="33">
        <v>31</v>
      </c>
      <c r="G16" s="9"/>
      <c r="H16" s="64">
        <f>MODL87!H16</f>
        <v>0.75</v>
      </c>
      <c r="I16" s="65" t="s">
        <v>97</v>
      </c>
      <c r="J16" s="3"/>
      <c r="K16" s="59">
        <f t="shared" si="0"/>
        <v>0</v>
      </c>
      <c r="L16" s="33" t="s">
        <v>17</v>
      </c>
    </row>
    <row r="17" spans="1:12" ht="12.75">
      <c r="A17" s="14" t="s">
        <v>32</v>
      </c>
      <c r="B17" s="5"/>
      <c r="C17" s="25">
        <f t="shared" si="1"/>
        <v>200</v>
      </c>
      <c r="D17" s="33" t="s">
        <v>17</v>
      </c>
      <c r="E17" s="6"/>
      <c r="F17" s="33">
        <v>30</v>
      </c>
      <c r="G17" s="9"/>
      <c r="H17" s="64">
        <f>MODL87!H17</f>
        <v>1</v>
      </c>
      <c r="I17" s="65" t="s">
        <v>97</v>
      </c>
      <c r="J17" s="3"/>
      <c r="K17" s="59">
        <f t="shared" si="0"/>
        <v>0</v>
      </c>
      <c r="L17" s="33" t="s">
        <v>17</v>
      </c>
    </row>
    <row r="18" spans="1:12" ht="12.75">
      <c r="A18" s="14" t="s">
        <v>33</v>
      </c>
      <c r="B18" s="5"/>
      <c r="C18" s="25">
        <f t="shared" si="1"/>
        <v>200</v>
      </c>
      <c r="D18" s="33" t="s">
        <v>17</v>
      </c>
      <c r="E18" s="6"/>
      <c r="F18" s="33">
        <v>31</v>
      </c>
      <c r="G18" s="9"/>
      <c r="H18" s="64">
        <f>MODL87!H18</f>
        <v>1</v>
      </c>
      <c r="I18" s="65" t="s">
        <v>97</v>
      </c>
      <c r="J18" s="3"/>
      <c r="K18" s="59">
        <f t="shared" si="0"/>
        <v>0</v>
      </c>
      <c r="L18" s="33" t="s">
        <v>17</v>
      </c>
    </row>
    <row r="19" spans="1:12" ht="12.75">
      <c r="A19" s="14" t="s">
        <v>34</v>
      </c>
      <c r="B19" s="5"/>
      <c r="C19" s="25">
        <f t="shared" si="1"/>
        <v>200</v>
      </c>
      <c r="D19" s="33" t="s">
        <v>17</v>
      </c>
      <c r="E19" s="6"/>
      <c r="F19" s="33">
        <v>31</v>
      </c>
      <c r="G19" s="9"/>
      <c r="H19" s="64">
        <f>MODL87!H19</f>
        <v>1</v>
      </c>
      <c r="I19" s="65" t="s">
        <v>97</v>
      </c>
      <c r="J19" s="3"/>
      <c r="K19" s="59">
        <f t="shared" si="0"/>
        <v>0</v>
      </c>
      <c r="L19" s="33" t="s">
        <v>17</v>
      </c>
    </row>
    <row r="20" spans="1:12" ht="12.75">
      <c r="A20" s="14" t="s">
        <v>35</v>
      </c>
      <c r="B20" s="5"/>
      <c r="C20" s="25">
        <f t="shared" si="1"/>
        <v>200</v>
      </c>
      <c r="D20" s="33" t="s">
        <v>17</v>
      </c>
      <c r="E20" s="9"/>
      <c r="F20" s="33">
        <v>30</v>
      </c>
      <c r="G20" s="9"/>
      <c r="H20" s="64">
        <f>MODL87!H20</f>
        <v>0.75</v>
      </c>
      <c r="I20" s="65" t="s">
        <v>97</v>
      </c>
      <c r="J20" s="3"/>
      <c r="K20" s="59">
        <f t="shared" si="0"/>
        <v>0</v>
      </c>
      <c r="L20" s="33" t="s">
        <v>17</v>
      </c>
    </row>
    <row r="21" spans="1:12" ht="12.75">
      <c r="A21" s="14" t="s">
        <v>36</v>
      </c>
      <c r="B21" s="5"/>
      <c r="C21" s="25">
        <f t="shared" si="1"/>
        <v>200</v>
      </c>
      <c r="D21" s="33" t="s">
        <v>17</v>
      </c>
      <c r="E21" s="9"/>
      <c r="F21" s="33">
        <v>31</v>
      </c>
      <c r="G21" s="9"/>
      <c r="H21" s="64">
        <f>MODL87!H21</f>
        <v>0.5</v>
      </c>
      <c r="I21" s="65" t="s">
        <v>97</v>
      </c>
      <c r="J21" s="3"/>
      <c r="K21" s="59">
        <f t="shared" si="0"/>
        <v>0</v>
      </c>
      <c r="L21" s="33" t="s">
        <v>17</v>
      </c>
    </row>
    <row r="22" spans="1:12" ht="12.75">
      <c r="A22" s="14" t="s">
        <v>37</v>
      </c>
      <c r="B22" s="5"/>
      <c r="C22" s="25">
        <f t="shared" si="1"/>
        <v>200</v>
      </c>
      <c r="D22" s="33" t="s">
        <v>17</v>
      </c>
      <c r="E22" s="9"/>
      <c r="F22" s="33">
        <v>30</v>
      </c>
      <c r="G22" s="9"/>
      <c r="H22" s="64">
        <f>MODL87!H22</f>
        <v>0.2</v>
      </c>
      <c r="I22" s="65" t="s">
        <v>97</v>
      </c>
      <c r="J22" s="3"/>
      <c r="K22" s="59">
        <f t="shared" si="0"/>
        <v>0</v>
      </c>
      <c r="L22" s="33" t="s">
        <v>17</v>
      </c>
    </row>
    <row r="23" spans="1:12" ht="12.75">
      <c r="A23" s="14" t="s">
        <v>38</v>
      </c>
      <c r="B23" s="5"/>
      <c r="C23" s="25">
        <f t="shared" si="1"/>
        <v>200</v>
      </c>
      <c r="D23" s="33" t="s">
        <v>17</v>
      </c>
      <c r="E23" s="9"/>
      <c r="F23" s="33">
        <v>31</v>
      </c>
      <c r="G23" s="9"/>
      <c r="H23" s="64">
        <f>MODL87!H23</f>
        <v>0</v>
      </c>
      <c r="I23" s="65" t="s">
        <v>97</v>
      </c>
      <c r="J23" s="3"/>
      <c r="K23" s="59">
        <f t="shared" si="0"/>
        <v>0</v>
      </c>
      <c r="L23" s="33" t="s">
        <v>17</v>
      </c>
    </row>
    <row r="24" spans="1:12" ht="12.75">
      <c r="A24" s="2"/>
      <c r="B24" s="7"/>
      <c r="C24" s="7"/>
      <c r="D24" s="7"/>
      <c r="E24" s="7"/>
      <c r="F24" s="8"/>
      <c r="G24" s="7"/>
      <c r="H24" s="9"/>
      <c r="I24" s="9"/>
      <c r="J24" s="9"/>
      <c r="K24" s="9"/>
      <c r="L24" s="9"/>
    </row>
    <row r="25" spans="1:12" ht="12.75">
      <c r="A25" s="2"/>
      <c r="B25" s="8" t="str">
        <f>A1</f>
        <v>Wimberley</v>
      </c>
      <c r="C25" s="8" t="s">
        <v>5</v>
      </c>
      <c r="D25" s="8" t="s">
        <v>8</v>
      </c>
      <c r="E25" s="8" t="s">
        <v>8</v>
      </c>
      <c r="F25" s="8" t="s">
        <v>23</v>
      </c>
      <c r="G25" s="8" t="s">
        <v>8</v>
      </c>
      <c r="H25" s="7"/>
      <c r="I25" s="8" t="s">
        <v>8</v>
      </c>
      <c r="J25" s="8"/>
      <c r="K25" s="8" t="s">
        <v>16</v>
      </c>
      <c r="L25" s="8" t="s">
        <v>8</v>
      </c>
    </row>
    <row r="26" spans="1:12" ht="12.75">
      <c r="A26" s="2"/>
      <c r="B26" s="8" t="s">
        <v>3</v>
      </c>
      <c r="C26" s="8" t="s">
        <v>105</v>
      </c>
      <c r="D26" s="8" t="s">
        <v>9</v>
      </c>
      <c r="E26" s="8" t="s">
        <v>11</v>
      </c>
      <c r="F26" s="8" t="s">
        <v>12</v>
      </c>
      <c r="G26" s="8" t="s">
        <v>13</v>
      </c>
      <c r="H26" s="8" t="s">
        <v>15</v>
      </c>
      <c r="I26" s="8" t="s">
        <v>15</v>
      </c>
      <c r="J26" s="8"/>
      <c r="K26" s="8" t="s">
        <v>6</v>
      </c>
      <c r="L26" s="8" t="s">
        <v>16</v>
      </c>
    </row>
    <row r="27" spans="1:12" ht="13.5" thickBot="1">
      <c r="A27" s="10" t="s">
        <v>27</v>
      </c>
      <c r="B27" s="8" t="s">
        <v>4</v>
      </c>
      <c r="C27" s="8" t="s">
        <v>7</v>
      </c>
      <c r="D27" s="8" t="s">
        <v>10</v>
      </c>
      <c r="E27" s="8" t="s">
        <v>10</v>
      </c>
      <c r="F27" s="8" t="s">
        <v>10</v>
      </c>
      <c r="G27" s="8" t="s">
        <v>14</v>
      </c>
      <c r="H27" s="8" t="s">
        <v>10</v>
      </c>
      <c r="I27" s="8" t="s">
        <v>10</v>
      </c>
      <c r="J27" s="8"/>
      <c r="K27" s="8" t="s">
        <v>10</v>
      </c>
      <c r="L27" s="8" t="s">
        <v>10</v>
      </c>
    </row>
    <row r="28" spans="1:12" ht="13.5" thickTop="1">
      <c r="A28" s="11"/>
      <c r="B28" s="11"/>
      <c r="C28" s="11"/>
      <c r="D28" s="12" t="s">
        <v>48</v>
      </c>
      <c r="E28" s="11"/>
      <c r="F28" s="11"/>
      <c r="G28" s="13">
        <f>MODL91!G40</f>
        <v>30000</v>
      </c>
      <c r="H28" s="11"/>
      <c r="I28" s="11"/>
      <c r="J28" s="11"/>
      <c r="K28" s="11"/>
      <c r="L28" s="11"/>
    </row>
    <row r="29" spans="1:12" ht="12.75">
      <c r="A29" s="14" t="s">
        <v>28</v>
      </c>
      <c r="B29" s="15">
        <v>5.13</v>
      </c>
      <c r="C29" s="16">
        <f>B29*0.6</f>
        <v>3.078</v>
      </c>
      <c r="D29" s="18">
        <f>C29*$C$5</f>
        <v>12312</v>
      </c>
      <c r="E29" s="26">
        <f>C12*F12</f>
        <v>6200</v>
      </c>
      <c r="F29" s="18">
        <f>D29-E29</f>
        <v>6112</v>
      </c>
      <c r="G29" s="18">
        <f>IF((G28+F29)&lt;2000,G28+K29+F29,MIN($C$6,+G28+F29))</f>
        <v>30000</v>
      </c>
      <c r="H29" s="18">
        <f>IF((G28+F29)&gt;$C$6,G28+F29-$C$6,0)</f>
        <v>6112</v>
      </c>
      <c r="I29" s="18">
        <v>0</v>
      </c>
      <c r="J29" s="18"/>
      <c r="K29" s="18">
        <f>IF((G28+F29)&lt;2000,(INT((ABS(G28+F29))/2000)+1)*2000,0)</f>
        <v>0</v>
      </c>
      <c r="L29" s="18">
        <f>K29</f>
        <v>0</v>
      </c>
    </row>
    <row r="30" spans="1:12" ht="12.75">
      <c r="A30" s="14" t="s">
        <v>29</v>
      </c>
      <c r="B30" s="15">
        <v>5.37</v>
      </c>
      <c r="C30" s="16">
        <f aca="true" t="shared" si="2" ref="C30:C40">B30*0.6</f>
        <v>3.222</v>
      </c>
      <c r="D30" s="18">
        <f aca="true" t="shared" si="3" ref="D30:D40">C30*$C$5</f>
        <v>12888</v>
      </c>
      <c r="E30" s="26">
        <f aca="true" t="shared" si="4" ref="E30:E40">C13*F13</f>
        <v>5800</v>
      </c>
      <c r="F30" s="18">
        <f aca="true" t="shared" si="5" ref="F30:F40">D30-E30</f>
        <v>7088</v>
      </c>
      <c r="G30" s="18">
        <f aca="true" t="shared" si="6" ref="G30:G40">IF((G29+F30)&lt;2000,G29+K30+F30,MIN($C$6,+G29+F30))</f>
        <v>30000</v>
      </c>
      <c r="H30" s="18">
        <f aca="true" t="shared" si="7" ref="H30:H40">IF((G29+F30)&gt;$C$6,G29+F30-$C$6,0)</f>
        <v>7088</v>
      </c>
      <c r="I30" s="18">
        <f aca="true" t="shared" si="8" ref="I30:I40">I29+H30</f>
        <v>7088</v>
      </c>
      <c r="J30" s="18"/>
      <c r="K30" s="18">
        <f aca="true" t="shared" si="9" ref="K30:K40">IF((G29+F30)&lt;2000,(INT((ABS(G29+F30))/2000)+1)*2000,0)</f>
        <v>0</v>
      </c>
      <c r="L30" s="18">
        <f aca="true" t="shared" si="10" ref="L30:L40">L29+K30</f>
        <v>0</v>
      </c>
    </row>
    <row r="31" spans="1:12" ht="12.75">
      <c r="A31" s="14" t="s">
        <v>30</v>
      </c>
      <c r="B31" s="15">
        <v>4.67</v>
      </c>
      <c r="C31" s="16">
        <f t="shared" si="2"/>
        <v>2.802</v>
      </c>
      <c r="D31" s="18">
        <f t="shared" si="3"/>
        <v>11208</v>
      </c>
      <c r="E31" s="26">
        <f t="shared" si="4"/>
        <v>6200</v>
      </c>
      <c r="F31" s="18">
        <f t="shared" si="5"/>
        <v>5008</v>
      </c>
      <c r="G31" s="18">
        <f t="shared" si="6"/>
        <v>30000</v>
      </c>
      <c r="H31" s="18">
        <f t="shared" si="7"/>
        <v>5008</v>
      </c>
      <c r="I31" s="18">
        <f t="shared" si="8"/>
        <v>12096</v>
      </c>
      <c r="J31" s="18"/>
      <c r="K31" s="18">
        <f t="shared" si="9"/>
        <v>0</v>
      </c>
      <c r="L31" s="18">
        <f t="shared" si="10"/>
        <v>0</v>
      </c>
    </row>
    <row r="32" spans="1:12" ht="12.75">
      <c r="A32" s="14" t="s">
        <v>31</v>
      </c>
      <c r="B32" s="15">
        <v>2.58</v>
      </c>
      <c r="C32" s="16">
        <f t="shared" si="2"/>
        <v>1.548</v>
      </c>
      <c r="D32" s="18">
        <f t="shared" si="3"/>
        <v>6192</v>
      </c>
      <c r="E32" s="26">
        <f t="shared" si="4"/>
        <v>6000</v>
      </c>
      <c r="F32" s="18">
        <f t="shared" si="5"/>
        <v>192</v>
      </c>
      <c r="G32" s="18">
        <f t="shared" si="6"/>
        <v>30000</v>
      </c>
      <c r="H32" s="18">
        <f t="shared" si="7"/>
        <v>192</v>
      </c>
      <c r="I32" s="18">
        <f t="shared" si="8"/>
        <v>12288</v>
      </c>
      <c r="J32" s="18"/>
      <c r="K32" s="18">
        <f t="shared" si="9"/>
        <v>0</v>
      </c>
      <c r="L32" s="18">
        <f t="shared" si="10"/>
        <v>0</v>
      </c>
    </row>
    <row r="33" spans="1:12" ht="12.75">
      <c r="A33" s="14" t="s">
        <v>2</v>
      </c>
      <c r="B33" s="15">
        <v>7.13</v>
      </c>
      <c r="C33" s="16">
        <f t="shared" si="2"/>
        <v>4.278</v>
      </c>
      <c r="D33" s="18">
        <f t="shared" si="3"/>
        <v>17112</v>
      </c>
      <c r="E33" s="26">
        <f t="shared" si="4"/>
        <v>6200</v>
      </c>
      <c r="F33" s="18">
        <f t="shared" si="5"/>
        <v>10912</v>
      </c>
      <c r="G33" s="18">
        <f t="shared" si="6"/>
        <v>30000</v>
      </c>
      <c r="H33" s="18">
        <f t="shared" si="7"/>
        <v>10912</v>
      </c>
      <c r="I33" s="18">
        <f t="shared" si="8"/>
        <v>23200</v>
      </c>
      <c r="J33" s="18"/>
      <c r="K33" s="18">
        <f t="shared" si="9"/>
        <v>0</v>
      </c>
      <c r="L33" s="18">
        <f t="shared" si="10"/>
        <v>0</v>
      </c>
    </row>
    <row r="34" spans="1:12" ht="12.75">
      <c r="A34" s="14" t="s">
        <v>32</v>
      </c>
      <c r="B34" s="15">
        <v>5.31</v>
      </c>
      <c r="C34" s="16">
        <f t="shared" si="2"/>
        <v>3.1859999999999995</v>
      </c>
      <c r="D34" s="18">
        <f t="shared" si="3"/>
        <v>12743.999999999998</v>
      </c>
      <c r="E34" s="26">
        <f t="shared" si="4"/>
        <v>6000</v>
      </c>
      <c r="F34" s="18">
        <f t="shared" si="5"/>
        <v>6743.999999999998</v>
      </c>
      <c r="G34" s="18">
        <f t="shared" si="6"/>
        <v>30000</v>
      </c>
      <c r="H34" s="18">
        <f t="shared" si="7"/>
        <v>6744</v>
      </c>
      <c r="I34" s="18">
        <f t="shared" si="8"/>
        <v>29944</v>
      </c>
      <c r="J34" s="18"/>
      <c r="K34" s="18">
        <f t="shared" si="9"/>
        <v>0</v>
      </c>
      <c r="L34" s="18">
        <f t="shared" si="10"/>
        <v>0</v>
      </c>
    </row>
    <row r="35" spans="1:12" ht="12.75">
      <c r="A35" s="14" t="s">
        <v>33</v>
      </c>
      <c r="B35" s="15">
        <v>2.1</v>
      </c>
      <c r="C35" s="16">
        <f t="shared" si="2"/>
        <v>1.26</v>
      </c>
      <c r="D35" s="18">
        <f t="shared" si="3"/>
        <v>5040</v>
      </c>
      <c r="E35" s="26">
        <f t="shared" si="4"/>
        <v>6200</v>
      </c>
      <c r="F35" s="18">
        <f t="shared" si="5"/>
        <v>-1160</v>
      </c>
      <c r="G35" s="18">
        <f t="shared" si="6"/>
        <v>28840</v>
      </c>
      <c r="H35" s="18">
        <f t="shared" si="7"/>
        <v>0</v>
      </c>
      <c r="I35" s="18">
        <f t="shared" si="8"/>
        <v>29944</v>
      </c>
      <c r="J35" s="18"/>
      <c r="K35" s="18">
        <f t="shared" si="9"/>
        <v>0</v>
      </c>
      <c r="L35" s="18">
        <f t="shared" si="10"/>
        <v>0</v>
      </c>
    </row>
    <row r="36" spans="1:12" ht="12.75">
      <c r="A36" s="14" t="s">
        <v>34</v>
      </c>
      <c r="B36" s="15">
        <v>2.44</v>
      </c>
      <c r="C36" s="16">
        <f t="shared" si="2"/>
        <v>1.464</v>
      </c>
      <c r="D36" s="18">
        <f t="shared" si="3"/>
        <v>5856</v>
      </c>
      <c r="E36" s="26">
        <f t="shared" si="4"/>
        <v>6200</v>
      </c>
      <c r="F36" s="18">
        <f t="shared" si="5"/>
        <v>-344</v>
      </c>
      <c r="G36" s="18">
        <f t="shared" si="6"/>
        <v>28496</v>
      </c>
      <c r="H36" s="18">
        <f t="shared" si="7"/>
        <v>0</v>
      </c>
      <c r="I36" s="18">
        <f t="shared" si="8"/>
        <v>29944</v>
      </c>
      <c r="J36" s="18"/>
      <c r="K36" s="18">
        <f t="shared" si="9"/>
        <v>0</v>
      </c>
      <c r="L36" s="18">
        <f t="shared" si="10"/>
        <v>0</v>
      </c>
    </row>
    <row r="37" spans="1:12" ht="12.75">
      <c r="A37" s="14" t="s">
        <v>35</v>
      </c>
      <c r="B37" s="15">
        <v>1.59</v>
      </c>
      <c r="C37" s="16">
        <f t="shared" si="2"/>
        <v>0.954</v>
      </c>
      <c r="D37" s="18">
        <f t="shared" si="3"/>
        <v>3816</v>
      </c>
      <c r="E37" s="26">
        <f t="shared" si="4"/>
        <v>6000</v>
      </c>
      <c r="F37" s="18">
        <f t="shared" si="5"/>
        <v>-2184</v>
      </c>
      <c r="G37" s="18">
        <f t="shared" si="6"/>
        <v>26312</v>
      </c>
      <c r="H37" s="18">
        <f t="shared" si="7"/>
        <v>0</v>
      </c>
      <c r="I37" s="18">
        <f t="shared" si="8"/>
        <v>29944</v>
      </c>
      <c r="J37" s="18"/>
      <c r="K37" s="18">
        <f t="shared" si="9"/>
        <v>0</v>
      </c>
      <c r="L37" s="18">
        <f t="shared" si="10"/>
        <v>0</v>
      </c>
    </row>
    <row r="38" spans="1:12" ht="12.75">
      <c r="A38" s="14" t="s">
        <v>36</v>
      </c>
      <c r="B38" s="15">
        <v>0.24</v>
      </c>
      <c r="C38" s="16">
        <f t="shared" si="2"/>
        <v>0.144</v>
      </c>
      <c r="D38" s="18">
        <f t="shared" si="3"/>
        <v>576</v>
      </c>
      <c r="E38" s="26">
        <f t="shared" si="4"/>
        <v>6200</v>
      </c>
      <c r="F38" s="18">
        <f t="shared" si="5"/>
        <v>-5624</v>
      </c>
      <c r="G38" s="18">
        <f t="shared" si="6"/>
        <v>20688</v>
      </c>
      <c r="H38" s="18">
        <f t="shared" si="7"/>
        <v>0</v>
      </c>
      <c r="I38" s="18">
        <f t="shared" si="8"/>
        <v>29944</v>
      </c>
      <c r="J38" s="18"/>
      <c r="K38" s="18">
        <f t="shared" si="9"/>
        <v>0</v>
      </c>
      <c r="L38" s="18">
        <f t="shared" si="10"/>
        <v>0</v>
      </c>
    </row>
    <row r="39" spans="1:12" ht="12.75">
      <c r="A39" s="14" t="s">
        <v>37</v>
      </c>
      <c r="B39" s="15">
        <v>5.4</v>
      </c>
      <c r="C39" s="16">
        <f t="shared" si="2"/>
        <v>3.24</v>
      </c>
      <c r="D39" s="18">
        <f t="shared" si="3"/>
        <v>12960</v>
      </c>
      <c r="E39" s="26">
        <f t="shared" si="4"/>
        <v>6000</v>
      </c>
      <c r="F39" s="18">
        <f t="shared" si="5"/>
        <v>6960</v>
      </c>
      <c r="G39" s="18">
        <f t="shared" si="6"/>
        <v>27648</v>
      </c>
      <c r="H39" s="18">
        <f t="shared" si="7"/>
        <v>0</v>
      </c>
      <c r="I39" s="18">
        <f t="shared" si="8"/>
        <v>29944</v>
      </c>
      <c r="J39" s="18"/>
      <c r="K39" s="18">
        <f t="shared" si="9"/>
        <v>0</v>
      </c>
      <c r="L39" s="18">
        <f t="shared" si="10"/>
        <v>0</v>
      </c>
    </row>
    <row r="40" spans="1:12" ht="12.75">
      <c r="A40" s="14" t="s">
        <v>38</v>
      </c>
      <c r="B40" s="15">
        <v>3.24</v>
      </c>
      <c r="C40" s="16">
        <f t="shared" si="2"/>
        <v>1.944</v>
      </c>
      <c r="D40" s="18">
        <f t="shared" si="3"/>
        <v>7776</v>
      </c>
      <c r="E40" s="26">
        <f t="shared" si="4"/>
        <v>6200</v>
      </c>
      <c r="F40" s="18">
        <f t="shared" si="5"/>
        <v>1576</v>
      </c>
      <c r="G40" s="18">
        <f t="shared" si="6"/>
        <v>29224</v>
      </c>
      <c r="H40" s="18">
        <f t="shared" si="7"/>
        <v>0</v>
      </c>
      <c r="I40" s="18">
        <f t="shared" si="8"/>
        <v>29944</v>
      </c>
      <c r="J40" s="18"/>
      <c r="K40" s="18">
        <f t="shared" si="9"/>
        <v>0</v>
      </c>
      <c r="L40" s="18">
        <f t="shared" si="10"/>
        <v>0</v>
      </c>
    </row>
    <row r="41" spans="1:12" ht="12.75">
      <c r="A41" s="14"/>
      <c r="B41" s="15"/>
      <c r="C41" s="16"/>
      <c r="D41" s="18"/>
      <c r="E41" s="26"/>
      <c r="F41" s="18"/>
      <c r="G41" s="18"/>
      <c r="H41" s="18"/>
      <c r="I41" s="18"/>
      <c r="J41" s="18"/>
      <c r="K41" s="18"/>
      <c r="L41" s="18"/>
    </row>
    <row r="42" spans="1:12" ht="12.75">
      <c r="A42" s="14" t="s">
        <v>55</v>
      </c>
      <c r="B42" s="38">
        <f>SUM(B29:B40)</f>
        <v>45.2</v>
      </c>
      <c r="C42" s="37">
        <f>SUM(C29:C40)</f>
        <v>27.12</v>
      </c>
      <c r="D42" s="28">
        <f>SUM(D29:D40)</f>
        <v>108480</v>
      </c>
      <c r="E42" s="26"/>
      <c r="F42" s="17"/>
      <c r="G42" s="18"/>
      <c r="H42" s="18"/>
      <c r="I42" s="18"/>
      <c r="J42" s="18"/>
      <c r="K42" s="18"/>
      <c r="L42" s="18"/>
    </row>
    <row r="43" spans="1:12" ht="12.75">
      <c r="A43" s="5"/>
      <c r="B43" s="15"/>
      <c r="C43" s="16"/>
      <c r="D43" s="17"/>
      <c r="E43" s="5"/>
      <c r="F43" s="17"/>
      <c r="G43" s="18"/>
      <c r="H43" s="18"/>
      <c r="I43" s="18"/>
      <c r="J43" s="18"/>
      <c r="K43" s="18"/>
      <c r="L43" s="18"/>
    </row>
    <row r="44" spans="1:12" ht="12.75">
      <c r="A44" s="5" t="s">
        <v>18</v>
      </c>
      <c r="B44" s="15"/>
      <c r="D44" s="28"/>
      <c r="E44" s="34">
        <f>SUM(E29:E40)</f>
        <v>73200</v>
      </c>
      <c r="F44" s="17"/>
      <c r="G44" s="18"/>
      <c r="H44" s="18"/>
      <c r="I44" s="18"/>
      <c r="J44" s="18"/>
      <c r="K44" s="18"/>
      <c r="L44" s="18"/>
    </row>
    <row r="45" spans="1:12" ht="12.75">
      <c r="A45" s="5" t="s">
        <v>19</v>
      </c>
      <c r="B45" s="15"/>
      <c r="C45" s="16"/>
      <c r="D45" s="28"/>
      <c r="E45" s="34">
        <f>E44-L40</f>
        <v>73200</v>
      </c>
      <c r="F45" s="17"/>
      <c r="G45" s="18"/>
      <c r="H45" s="18"/>
      <c r="I45" s="18"/>
      <c r="J45" s="18"/>
      <c r="K45" s="18"/>
      <c r="L45" s="18"/>
    </row>
    <row r="46" spans="1:12" ht="12.75">
      <c r="A46" s="5" t="s">
        <v>20</v>
      </c>
      <c r="B46" s="15"/>
      <c r="C46" s="16"/>
      <c r="D46" s="27"/>
      <c r="E46" s="27">
        <f>E45/E44</f>
        <v>1</v>
      </c>
      <c r="F46" s="17"/>
      <c r="G46" s="18"/>
      <c r="H46" s="18"/>
      <c r="I46" s="18"/>
      <c r="J46" s="18"/>
      <c r="K46" s="18"/>
      <c r="L46" s="18"/>
    </row>
    <row r="47" spans="1:12" ht="12.75">
      <c r="A47" s="5" t="s">
        <v>21</v>
      </c>
      <c r="B47" s="15"/>
      <c r="C47" s="16"/>
      <c r="D47" s="27"/>
      <c r="E47" s="36">
        <f>I40/E44</f>
        <v>0.4090710382513661</v>
      </c>
      <c r="F47" s="17"/>
      <c r="G47" s="18"/>
      <c r="H47" s="18"/>
      <c r="I47" s="18"/>
      <c r="J47" s="18"/>
      <c r="K47" s="18"/>
      <c r="L47" s="18"/>
    </row>
    <row r="48" spans="1:12" ht="12.75">
      <c r="A48" s="5" t="s">
        <v>24</v>
      </c>
      <c r="B48" s="15"/>
      <c r="C48" s="16"/>
      <c r="D48" s="27"/>
      <c r="E48" s="36">
        <f>I40/D42</f>
        <v>0.2760324483775811</v>
      </c>
      <c r="F48" s="17"/>
      <c r="G48" s="18"/>
      <c r="H48" s="18"/>
      <c r="I48" s="18"/>
      <c r="J48" s="18"/>
      <c r="K48" s="18"/>
      <c r="L48" s="18"/>
    </row>
  </sheetData>
  <sheetProtection/>
  <mergeCells count="7">
    <mergeCell ref="A1:L1"/>
    <mergeCell ref="A2:L2"/>
    <mergeCell ref="A11:D11"/>
    <mergeCell ref="A4:D4"/>
    <mergeCell ref="F4:H4"/>
    <mergeCell ref="K11:L11"/>
    <mergeCell ref="H11:I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K4" sqref="K4:K5"/>
    </sheetView>
  </sheetViews>
  <sheetFormatPr defaultColWidth="9.00390625" defaultRowHeight="12.75"/>
  <cols>
    <col min="1" max="3" width="9.625" style="0" customWidth="1"/>
    <col min="6" max="6" width="11.625" style="0" customWidth="1"/>
    <col min="8" max="8" width="9.625" style="0" customWidth="1"/>
    <col min="10" max="10" width="1.625" style="0" customWidth="1"/>
  </cols>
  <sheetData>
    <row r="1" spans="1:12" ht="30.75">
      <c r="A1" s="104" t="str">
        <f>MODL87!A1</f>
        <v>Wimberley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3.25">
      <c r="A2" s="105" t="s">
        <v>49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107" t="s">
        <v>87</v>
      </c>
      <c r="B4" s="107"/>
      <c r="C4" s="107"/>
      <c r="D4" s="107"/>
      <c r="E4" s="1"/>
      <c r="F4" s="107" t="s">
        <v>86</v>
      </c>
      <c r="G4" s="107"/>
      <c r="H4" s="107"/>
      <c r="I4" s="1"/>
      <c r="J4" s="1"/>
      <c r="K4" s="103" t="s">
        <v>148</v>
      </c>
      <c r="L4" s="1"/>
    </row>
    <row r="5" spans="1:12" ht="15.75">
      <c r="A5" s="19" t="s">
        <v>0</v>
      </c>
      <c r="B5" s="20"/>
      <c r="C5" s="24">
        <f>MODL87!C5</f>
        <v>4000</v>
      </c>
      <c r="D5" s="61" t="s">
        <v>101</v>
      </c>
      <c r="E5" s="20"/>
      <c r="F5" s="43" t="s">
        <v>78</v>
      </c>
      <c r="G5" s="45">
        <f>MODL87!G5</f>
        <v>4</v>
      </c>
      <c r="H5" s="43" t="s">
        <v>99</v>
      </c>
      <c r="I5" s="30"/>
      <c r="J5" s="30"/>
      <c r="K5" s="30" t="s">
        <v>149</v>
      </c>
      <c r="L5" s="31"/>
    </row>
    <row r="6" spans="1:12" ht="15.75">
      <c r="A6" s="19" t="s">
        <v>1</v>
      </c>
      <c r="B6" s="20"/>
      <c r="C6" s="24">
        <f>MODL87!C6</f>
        <v>30000</v>
      </c>
      <c r="D6" s="62" t="s">
        <v>102</v>
      </c>
      <c r="E6" s="19"/>
      <c r="F6" s="43" t="s">
        <v>79</v>
      </c>
      <c r="G6" s="46">
        <f>MODL87!G6</f>
        <v>50</v>
      </c>
      <c r="H6" s="43" t="s">
        <v>100</v>
      </c>
      <c r="I6" s="20"/>
      <c r="J6" s="20"/>
      <c r="K6" s="33"/>
      <c r="L6" s="33"/>
    </row>
    <row r="7" spans="1:12" ht="15.75">
      <c r="A7" s="19" t="s">
        <v>93</v>
      </c>
      <c r="B7" s="20"/>
      <c r="C7" s="67">
        <f>MODL87!C7</f>
        <v>4000</v>
      </c>
      <c r="D7" s="62" t="s">
        <v>102</v>
      </c>
      <c r="E7" s="4"/>
      <c r="F7" s="32"/>
      <c r="G7" s="29"/>
      <c r="H7" s="43"/>
      <c r="I7" s="20"/>
      <c r="J7" s="20"/>
      <c r="K7" s="33"/>
      <c r="L7" s="33"/>
    </row>
    <row r="8" spans="1:12" ht="15.75">
      <c r="A8" s="4" t="s">
        <v>94</v>
      </c>
      <c r="B8" s="20"/>
      <c r="C8" s="57"/>
      <c r="D8" s="47">
        <f>MODL87!D8</f>
        <v>1</v>
      </c>
      <c r="E8" s="4"/>
      <c r="H8" s="93" t="s">
        <v>134</v>
      </c>
      <c r="I8" s="93"/>
      <c r="J8" s="62"/>
      <c r="K8" s="77">
        <f>MODL87!K8</f>
        <v>0</v>
      </c>
      <c r="L8" s="71" t="s">
        <v>135</v>
      </c>
    </row>
    <row r="9" spans="1:12" ht="15.75">
      <c r="A9" s="4"/>
      <c r="B9" s="20"/>
      <c r="C9" s="57"/>
      <c r="D9" s="22"/>
      <c r="E9" s="4"/>
      <c r="F9" s="56"/>
      <c r="G9" s="60"/>
      <c r="H9" s="60" t="s">
        <v>95</v>
      </c>
      <c r="I9" s="60"/>
      <c r="J9" s="95"/>
      <c r="K9" s="97">
        <f>MODL87!K9</f>
        <v>0</v>
      </c>
      <c r="L9" s="43" t="s">
        <v>101</v>
      </c>
    </row>
    <row r="10" spans="1:12" ht="15.75">
      <c r="A10" s="4"/>
      <c r="B10" s="20"/>
      <c r="C10" s="57"/>
      <c r="D10" s="22"/>
      <c r="E10" s="4"/>
      <c r="F10" s="56"/>
      <c r="G10" s="58"/>
      <c r="H10" s="43"/>
      <c r="I10" s="47"/>
      <c r="J10" s="47"/>
      <c r="K10" s="33"/>
      <c r="L10" s="33"/>
    </row>
    <row r="11" spans="1:12" ht="15.75">
      <c r="A11" s="106" t="s">
        <v>26</v>
      </c>
      <c r="B11" s="106"/>
      <c r="C11" s="106"/>
      <c r="D11" s="106"/>
      <c r="E11" s="19"/>
      <c r="F11" s="35" t="s">
        <v>92</v>
      </c>
      <c r="G11" s="29"/>
      <c r="H11" s="108" t="s">
        <v>96</v>
      </c>
      <c r="I11" s="108"/>
      <c r="K11" s="108" t="s">
        <v>91</v>
      </c>
      <c r="L11" s="108"/>
    </row>
    <row r="12" spans="1:12" ht="12.75">
      <c r="A12" s="4" t="s">
        <v>28</v>
      </c>
      <c r="B12" s="5"/>
      <c r="C12" s="25">
        <f>IF(G28&lt;$C$7,$G$5*$G$6*$D$8,$G$5*$G$6+K12)</f>
        <v>200</v>
      </c>
      <c r="D12" s="33" t="s">
        <v>17</v>
      </c>
      <c r="E12" s="6"/>
      <c r="F12" s="33">
        <v>31</v>
      </c>
      <c r="G12" s="3"/>
      <c r="H12" s="64">
        <f>MODL87!H12</f>
        <v>0</v>
      </c>
      <c r="I12" s="65" t="s">
        <v>97</v>
      </c>
      <c r="J12" s="65"/>
      <c r="K12" s="59">
        <f aca="true" t="shared" si="0" ref="K12:K23">IF(K$8&gt;0,IF(H12=0,0,(IF((H12*F12/7)&gt;0.8*B29,MAX(($K$9*(H12*F12/7-0.8*B29)/12*7.5/F12)/0.9-0.9*G$5*G$6,0),0))),IF(H12=0,0,(IF((H12*F12/7)&gt;0.8*B29,($K$9*(H12*F12/7-0.8*B29)/12*7.5/F12)/0.9,0))))</f>
        <v>0</v>
      </c>
      <c r="L12" s="33" t="s">
        <v>17</v>
      </c>
    </row>
    <row r="13" spans="1:12" ht="12.75">
      <c r="A13" s="14" t="s">
        <v>29</v>
      </c>
      <c r="B13" s="5"/>
      <c r="C13" s="25">
        <f aca="true" t="shared" si="1" ref="C13:C23">IF(G29&lt;$C$7,$G$5*$G$6*$D$8,$G$5*$G$6+K13)</f>
        <v>200</v>
      </c>
      <c r="D13" s="33" t="s">
        <v>17</v>
      </c>
      <c r="E13" s="6"/>
      <c r="F13" s="33">
        <v>28</v>
      </c>
      <c r="G13" s="9"/>
      <c r="H13" s="64">
        <f>MODL87!H13</f>
        <v>0</v>
      </c>
      <c r="I13" s="65" t="s">
        <v>97</v>
      </c>
      <c r="J13" s="65"/>
      <c r="K13" s="59">
        <f t="shared" si="0"/>
        <v>0</v>
      </c>
      <c r="L13" s="33" t="s">
        <v>17</v>
      </c>
    </row>
    <row r="14" spans="1:12" ht="12.75">
      <c r="A14" s="14" t="s">
        <v>30</v>
      </c>
      <c r="B14" s="5"/>
      <c r="C14" s="25">
        <f t="shared" si="1"/>
        <v>200</v>
      </c>
      <c r="D14" s="33" t="s">
        <v>17</v>
      </c>
      <c r="E14" s="6"/>
      <c r="F14" s="33">
        <v>31</v>
      </c>
      <c r="G14" s="9"/>
      <c r="H14" s="64">
        <f>MODL87!H14</f>
        <v>0.2</v>
      </c>
      <c r="I14" s="65" t="s">
        <v>97</v>
      </c>
      <c r="J14" s="65"/>
      <c r="K14" s="59">
        <f t="shared" si="0"/>
        <v>0</v>
      </c>
      <c r="L14" s="33" t="s">
        <v>17</v>
      </c>
    </row>
    <row r="15" spans="1:12" ht="12.75">
      <c r="A15" s="14" t="s">
        <v>31</v>
      </c>
      <c r="B15" s="5"/>
      <c r="C15" s="25">
        <f t="shared" si="1"/>
        <v>200</v>
      </c>
      <c r="D15" s="33" t="s">
        <v>17</v>
      </c>
      <c r="E15" s="6"/>
      <c r="F15" s="33">
        <v>30</v>
      </c>
      <c r="G15" s="9"/>
      <c r="H15" s="64">
        <f>MODL87!H15</f>
        <v>0.5</v>
      </c>
      <c r="I15" s="65" t="s">
        <v>97</v>
      </c>
      <c r="J15" s="65"/>
      <c r="K15" s="59">
        <f t="shared" si="0"/>
        <v>0</v>
      </c>
      <c r="L15" s="33" t="s">
        <v>17</v>
      </c>
    </row>
    <row r="16" spans="1:12" ht="12.75">
      <c r="A16" s="14" t="s">
        <v>2</v>
      </c>
      <c r="B16" s="5"/>
      <c r="C16" s="25">
        <f t="shared" si="1"/>
        <v>200</v>
      </c>
      <c r="D16" s="33" t="s">
        <v>17</v>
      </c>
      <c r="E16" s="6"/>
      <c r="F16" s="33">
        <v>31</v>
      </c>
      <c r="G16" s="9"/>
      <c r="H16" s="64">
        <f>MODL87!H16</f>
        <v>0.75</v>
      </c>
      <c r="I16" s="65" t="s">
        <v>97</v>
      </c>
      <c r="J16" s="65"/>
      <c r="K16" s="59">
        <f t="shared" si="0"/>
        <v>0</v>
      </c>
      <c r="L16" s="33" t="s">
        <v>17</v>
      </c>
    </row>
    <row r="17" spans="1:12" ht="12.75">
      <c r="A17" s="14" t="s">
        <v>32</v>
      </c>
      <c r="B17" s="5"/>
      <c r="C17" s="25">
        <f t="shared" si="1"/>
        <v>200</v>
      </c>
      <c r="D17" s="33" t="s">
        <v>17</v>
      </c>
      <c r="E17" s="6"/>
      <c r="F17" s="33">
        <v>30</v>
      </c>
      <c r="G17" s="9"/>
      <c r="H17" s="64">
        <f>MODL87!H17</f>
        <v>1</v>
      </c>
      <c r="I17" s="65" t="s">
        <v>97</v>
      </c>
      <c r="J17" s="65"/>
      <c r="K17" s="59">
        <f t="shared" si="0"/>
        <v>0</v>
      </c>
      <c r="L17" s="33" t="s">
        <v>17</v>
      </c>
    </row>
    <row r="18" spans="1:12" ht="12.75">
      <c r="A18" s="14" t="s">
        <v>33</v>
      </c>
      <c r="B18" s="5"/>
      <c r="C18" s="25">
        <f t="shared" si="1"/>
        <v>200</v>
      </c>
      <c r="D18" s="33" t="s">
        <v>17</v>
      </c>
      <c r="E18" s="6"/>
      <c r="F18" s="33">
        <v>31</v>
      </c>
      <c r="G18" s="9"/>
      <c r="H18" s="64">
        <f>MODL87!H18</f>
        <v>1</v>
      </c>
      <c r="I18" s="65" t="s">
        <v>97</v>
      </c>
      <c r="J18" s="65"/>
      <c r="K18" s="59">
        <f t="shared" si="0"/>
        <v>0</v>
      </c>
      <c r="L18" s="33" t="s">
        <v>17</v>
      </c>
    </row>
    <row r="19" spans="1:12" ht="12.75">
      <c r="A19" s="14" t="s">
        <v>34</v>
      </c>
      <c r="B19" s="5"/>
      <c r="C19" s="25">
        <f t="shared" si="1"/>
        <v>200</v>
      </c>
      <c r="D19" s="33" t="s">
        <v>17</v>
      </c>
      <c r="E19" s="6"/>
      <c r="F19" s="33">
        <v>31</v>
      </c>
      <c r="G19" s="9"/>
      <c r="H19" s="64">
        <f>MODL87!H19</f>
        <v>1</v>
      </c>
      <c r="I19" s="65" t="s">
        <v>97</v>
      </c>
      <c r="J19" s="65"/>
      <c r="K19" s="59">
        <f t="shared" si="0"/>
        <v>0</v>
      </c>
      <c r="L19" s="33" t="s">
        <v>17</v>
      </c>
    </row>
    <row r="20" spans="1:12" ht="12.75">
      <c r="A20" s="14" t="s">
        <v>35</v>
      </c>
      <c r="B20" s="5"/>
      <c r="C20" s="25">
        <f t="shared" si="1"/>
        <v>200</v>
      </c>
      <c r="D20" s="33" t="s">
        <v>17</v>
      </c>
      <c r="E20" s="9"/>
      <c r="F20" s="33">
        <v>30</v>
      </c>
      <c r="G20" s="9"/>
      <c r="H20" s="64">
        <f>MODL87!H20</f>
        <v>0.75</v>
      </c>
      <c r="I20" s="65" t="s">
        <v>97</v>
      </c>
      <c r="J20" s="65"/>
      <c r="K20" s="59">
        <f t="shared" si="0"/>
        <v>0</v>
      </c>
      <c r="L20" s="33" t="s">
        <v>17</v>
      </c>
    </row>
    <row r="21" spans="1:12" ht="12.75">
      <c r="A21" s="14" t="s">
        <v>36</v>
      </c>
      <c r="B21" s="5"/>
      <c r="C21" s="25">
        <f t="shared" si="1"/>
        <v>200</v>
      </c>
      <c r="D21" s="33" t="s">
        <v>17</v>
      </c>
      <c r="E21" s="9"/>
      <c r="F21" s="33">
        <v>31</v>
      </c>
      <c r="G21" s="9"/>
      <c r="H21" s="64">
        <f>MODL87!H21</f>
        <v>0.5</v>
      </c>
      <c r="I21" s="65" t="s">
        <v>97</v>
      </c>
      <c r="J21" s="65"/>
      <c r="K21" s="59">
        <f t="shared" si="0"/>
        <v>0</v>
      </c>
      <c r="L21" s="33" t="s">
        <v>17</v>
      </c>
    </row>
    <row r="22" spans="1:12" ht="12.75">
      <c r="A22" s="14" t="s">
        <v>37</v>
      </c>
      <c r="B22" s="5"/>
      <c r="C22" s="25">
        <f t="shared" si="1"/>
        <v>200</v>
      </c>
      <c r="D22" s="33" t="s">
        <v>17</v>
      </c>
      <c r="E22" s="9"/>
      <c r="F22" s="33">
        <v>30</v>
      </c>
      <c r="G22" s="9"/>
      <c r="H22" s="64">
        <f>MODL87!H22</f>
        <v>0.2</v>
      </c>
      <c r="I22" s="65" t="s">
        <v>97</v>
      </c>
      <c r="J22" s="65"/>
      <c r="K22" s="59">
        <f t="shared" si="0"/>
        <v>0</v>
      </c>
      <c r="L22" s="33" t="s">
        <v>17</v>
      </c>
    </row>
    <row r="23" spans="1:12" ht="12.75">
      <c r="A23" s="14" t="s">
        <v>38</v>
      </c>
      <c r="B23" s="5"/>
      <c r="C23" s="25">
        <f t="shared" si="1"/>
        <v>200</v>
      </c>
      <c r="D23" s="33" t="s">
        <v>17</v>
      </c>
      <c r="E23" s="9"/>
      <c r="F23" s="33">
        <v>31</v>
      </c>
      <c r="G23" s="9"/>
      <c r="H23" s="64">
        <f>MODL87!H23</f>
        <v>0</v>
      </c>
      <c r="I23" s="65" t="s">
        <v>97</v>
      </c>
      <c r="J23" s="65"/>
      <c r="K23" s="59">
        <f t="shared" si="0"/>
        <v>0</v>
      </c>
      <c r="L23" s="33" t="s">
        <v>17</v>
      </c>
    </row>
    <row r="24" spans="1:12" ht="12.75">
      <c r="A24" s="2"/>
      <c r="B24" s="7"/>
      <c r="C24" s="7"/>
      <c r="D24" s="7"/>
      <c r="E24" s="7"/>
      <c r="F24" s="8"/>
      <c r="G24" s="7"/>
      <c r="H24" s="9"/>
      <c r="I24" s="9"/>
      <c r="J24" s="9"/>
      <c r="K24" s="9"/>
      <c r="L24" s="9"/>
    </row>
    <row r="25" spans="1:12" ht="12.75">
      <c r="A25" s="2"/>
      <c r="B25" s="8" t="str">
        <f>A1</f>
        <v>Wimberley</v>
      </c>
      <c r="C25" s="8" t="s">
        <v>5</v>
      </c>
      <c r="D25" s="8" t="s">
        <v>8</v>
      </c>
      <c r="E25" s="8" t="s">
        <v>8</v>
      </c>
      <c r="F25" s="8" t="s">
        <v>23</v>
      </c>
      <c r="G25" s="8" t="s">
        <v>8</v>
      </c>
      <c r="H25" s="7"/>
      <c r="I25" s="8" t="s">
        <v>8</v>
      </c>
      <c r="J25" s="8"/>
      <c r="K25" s="8" t="s">
        <v>16</v>
      </c>
      <c r="L25" s="8" t="s">
        <v>8</v>
      </c>
    </row>
    <row r="26" spans="1:12" ht="12.75">
      <c r="A26" s="2"/>
      <c r="B26" s="8" t="s">
        <v>3</v>
      </c>
      <c r="C26" s="8" t="s">
        <v>105</v>
      </c>
      <c r="D26" s="8" t="s">
        <v>9</v>
      </c>
      <c r="E26" s="8" t="s">
        <v>11</v>
      </c>
      <c r="F26" s="8" t="s">
        <v>12</v>
      </c>
      <c r="G26" s="8" t="s">
        <v>13</v>
      </c>
      <c r="H26" s="8" t="s">
        <v>15</v>
      </c>
      <c r="I26" s="8" t="s">
        <v>15</v>
      </c>
      <c r="J26" s="8"/>
      <c r="K26" s="8" t="s">
        <v>6</v>
      </c>
      <c r="L26" s="8" t="s">
        <v>16</v>
      </c>
    </row>
    <row r="27" spans="1:12" ht="13.5" thickBot="1">
      <c r="A27" s="10" t="s">
        <v>27</v>
      </c>
      <c r="B27" s="8" t="s">
        <v>4</v>
      </c>
      <c r="C27" s="8" t="s">
        <v>7</v>
      </c>
      <c r="D27" s="8" t="s">
        <v>10</v>
      </c>
      <c r="E27" s="8" t="s">
        <v>10</v>
      </c>
      <c r="F27" s="8" t="s">
        <v>10</v>
      </c>
      <c r="G27" s="8" t="s">
        <v>14</v>
      </c>
      <c r="H27" s="8" t="s">
        <v>10</v>
      </c>
      <c r="I27" s="8" t="s">
        <v>10</v>
      </c>
      <c r="J27" s="8"/>
      <c r="K27" s="8" t="s">
        <v>10</v>
      </c>
      <c r="L27" s="8" t="s">
        <v>10</v>
      </c>
    </row>
    <row r="28" spans="1:12" ht="13.5" thickTop="1">
      <c r="A28" s="11"/>
      <c r="B28" s="11"/>
      <c r="C28" s="11"/>
      <c r="D28" s="12" t="s">
        <v>50</v>
      </c>
      <c r="E28" s="11"/>
      <c r="F28" s="11"/>
      <c r="G28" s="13">
        <f>MODL92!G40</f>
        <v>29224</v>
      </c>
      <c r="H28" s="11"/>
      <c r="I28" s="11"/>
      <c r="J28" s="11"/>
      <c r="K28" s="11"/>
      <c r="L28" s="11"/>
    </row>
    <row r="29" spans="1:12" ht="12.75">
      <c r="A29" s="14" t="s">
        <v>28</v>
      </c>
      <c r="B29" s="15">
        <v>2.33</v>
      </c>
      <c r="C29" s="16">
        <f>B29*0.6</f>
        <v>1.398</v>
      </c>
      <c r="D29" s="18">
        <f>C29*$C$5</f>
        <v>5592</v>
      </c>
      <c r="E29" s="26">
        <f>C12*F12</f>
        <v>6200</v>
      </c>
      <c r="F29" s="18">
        <f>D29-E29</f>
        <v>-608</v>
      </c>
      <c r="G29" s="18">
        <f>IF((G28+F29)&lt;2000,G28+K29+F29,MIN($C$6,+G28+F29))</f>
        <v>28616</v>
      </c>
      <c r="H29" s="18">
        <f>IF((G28+F29)&gt;$C$6,G28+F29-$C$6,0)</f>
        <v>0</v>
      </c>
      <c r="I29" s="18">
        <v>0</v>
      </c>
      <c r="J29" s="18"/>
      <c r="K29" s="18">
        <f>IF((G28+F29)&lt;2000,(INT((ABS(G28+F29))/2000)+1)*2000,0)</f>
        <v>0</v>
      </c>
      <c r="L29" s="18">
        <f>K29</f>
        <v>0</v>
      </c>
    </row>
    <row r="30" spans="1:12" ht="12.75">
      <c r="A30" s="14" t="s">
        <v>29</v>
      </c>
      <c r="B30" s="15">
        <v>2.27</v>
      </c>
      <c r="C30" s="16">
        <f aca="true" t="shared" si="2" ref="C30:C40">B30*0.6</f>
        <v>1.3619999999999999</v>
      </c>
      <c r="D30" s="18">
        <f aca="true" t="shared" si="3" ref="D30:D40">C30*$C$5</f>
        <v>5447.999999999999</v>
      </c>
      <c r="E30" s="26">
        <f aca="true" t="shared" si="4" ref="E30:E40">C13*F13</f>
        <v>5600</v>
      </c>
      <c r="F30" s="18">
        <f aca="true" t="shared" si="5" ref="F30:F40">D30-E30</f>
        <v>-152.0000000000009</v>
      </c>
      <c r="G30" s="18">
        <f aca="true" t="shared" si="6" ref="G30:G40">IF((G29+F30)&lt;2000,G29+K30+F30,MIN($C$6,+G29+F30))</f>
        <v>28464</v>
      </c>
      <c r="H30" s="18">
        <f aca="true" t="shared" si="7" ref="H30:H40">IF((G29+F30)&gt;$C$6,G29+F30-$C$6,0)</f>
        <v>0</v>
      </c>
      <c r="I30" s="18">
        <f aca="true" t="shared" si="8" ref="I30:I40">I29+H30</f>
        <v>0</v>
      </c>
      <c r="J30" s="18"/>
      <c r="K30" s="18">
        <f aca="true" t="shared" si="9" ref="K30:K40">IF((G29+F30)&lt;2000,(INT((ABS(G29+F30))/2000)+1)*2000,0)</f>
        <v>0</v>
      </c>
      <c r="L30" s="18">
        <f aca="true" t="shared" si="10" ref="L30:L40">L29+K30</f>
        <v>0</v>
      </c>
    </row>
    <row r="31" spans="1:12" ht="12.75">
      <c r="A31" s="14" t="s">
        <v>30</v>
      </c>
      <c r="B31" s="15">
        <v>2.88</v>
      </c>
      <c r="C31" s="16">
        <f t="shared" si="2"/>
        <v>1.728</v>
      </c>
      <c r="D31" s="18">
        <f t="shared" si="3"/>
        <v>6912</v>
      </c>
      <c r="E31" s="26">
        <f t="shared" si="4"/>
        <v>6200</v>
      </c>
      <c r="F31" s="18">
        <f t="shared" si="5"/>
        <v>712</v>
      </c>
      <c r="G31" s="18">
        <f t="shared" si="6"/>
        <v>29176</v>
      </c>
      <c r="H31" s="18">
        <f t="shared" si="7"/>
        <v>0</v>
      </c>
      <c r="I31" s="18">
        <f t="shared" si="8"/>
        <v>0</v>
      </c>
      <c r="J31" s="18"/>
      <c r="K31" s="18">
        <f t="shared" si="9"/>
        <v>0</v>
      </c>
      <c r="L31" s="18">
        <f t="shared" si="10"/>
        <v>0</v>
      </c>
    </row>
    <row r="32" spans="1:12" ht="12.75">
      <c r="A32" s="14" t="s">
        <v>31</v>
      </c>
      <c r="B32" s="15">
        <v>2.52</v>
      </c>
      <c r="C32" s="16">
        <f t="shared" si="2"/>
        <v>1.512</v>
      </c>
      <c r="D32" s="18">
        <f t="shared" si="3"/>
        <v>6048</v>
      </c>
      <c r="E32" s="26">
        <f t="shared" si="4"/>
        <v>6000</v>
      </c>
      <c r="F32" s="18">
        <f t="shared" si="5"/>
        <v>48</v>
      </c>
      <c r="G32" s="18">
        <f t="shared" si="6"/>
        <v>29224</v>
      </c>
      <c r="H32" s="18">
        <f t="shared" si="7"/>
        <v>0</v>
      </c>
      <c r="I32" s="18">
        <f t="shared" si="8"/>
        <v>0</v>
      </c>
      <c r="J32" s="18"/>
      <c r="K32" s="18">
        <f t="shared" si="9"/>
        <v>0</v>
      </c>
      <c r="L32" s="18">
        <f t="shared" si="10"/>
        <v>0</v>
      </c>
    </row>
    <row r="33" spans="1:12" ht="12.75">
      <c r="A33" s="14" t="s">
        <v>2</v>
      </c>
      <c r="B33" s="15">
        <v>5.23</v>
      </c>
      <c r="C33" s="16">
        <f t="shared" si="2"/>
        <v>3.1380000000000003</v>
      </c>
      <c r="D33" s="18">
        <f t="shared" si="3"/>
        <v>12552.000000000002</v>
      </c>
      <c r="E33" s="26">
        <f t="shared" si="4"/>
        <v>6200</v>
      </c>
      <c r="F33" s="18">
        <f t="shared" si="5"/>
        <v>6352.000000000002</v>
      </c>
      <c r="G33" s="18">
        <f t="shared" si="6"/>
        <v>30000</v>
      </c>
      <c r="H33" s="18">
        <f t="shared" si="7"/>
        <v>5576</v>
      </c>
      <c r="I33" s="18">
        <f t="shared" si="8"/>
        <v>5576</v>
      </c>
      <c r="J33" s="18"/>
      <c r="K33" s="18">
        <f t="shared" si="9"/>
        <v>0</v>
      </c>
      <c r="L33" s="18">
        <f t="shared" si="10"/>
        <v>0</v>
      </c>
    </row>
    <row r="34" spans="1:12" ht="12.75">
      <c r="A34" s="14" t="s">
        <v>32</v>
      </c>
      <c r="B34" s="15">
        <v>5.07</v>
      </c>
      <c r="C34" s="16">
        <f t="shared" si="2"/>
        <v>3.0420000000000003</v>
      </c>
      <c r="D34" s="18">
        <f t="shared" si="3"/>
        <v>12168.000000000002</v>
      </c>
      <c r="E34" s="26">
        <f t="shared" si="4"/>
        <v>6000</v>
      </c>
      <c r="F34" s="18">
        <f t="shared" si="5"/>
        <v>6168.000000000002</v>
      </c>
      <c r="G34" s="18">
        <f t="shared" si="6"/>
        <v>30000</v>
      </c>
      <c r="H34" s="18">
        <f t="shared" si="7"/>
        <v>6168</v>
      </c>
      <c r="I34" s="18">
        <f t="shared" si="8"/>
        <v>11744</v>
      </c>
      <c r="J34" s="18"/>
      <c r="K34" s="18">
        <f t="shared" si="9"/>
        <v>0</v>
      </c>
      <c r="L34" s="18">
        <f t="shared" si="10"/>
        <v>0</v>
      </c>
    </row>
    <row r="35" spans="1:12" ht="12.75">
      <c r="A35" s="14" t="s">
        <v>33</v>
      </c>
      <c r="B35" s="15">
        <v>0</v>
      </c>
      <c r="C35" s="16">
        <f t="shared" si="2"/>
        <v>0</v>
      </c>
      <c r="D35" s="18">
        <f t="shared" si="3"/>
        <v>0</v>
      </c>
      <c r="E35" s="26">
        <f t="shared" si="4"/>
        <v>6200</v>
      </c>
      <c r="F35" s="18">
        <f t="shared" si="5"/>
        <v>-6200</v>
      </c>
      <c r="G35" s="18">
        <f t="shared" si="6"/>
        <v>23800</v>
      </c>
      <c r="H35" s="18">
        <f t="shared" si="7"/>
        <v>0</v>
      </c>
      <c r="I35" s="18">
        <f t="shared" si="8"/>
        <v>11744</v>
      </c>
      <c r="J35" s="18"/>
      <c r="K35" s="18">
        <f t="shared" si="9"/>
        <v>0</v>
      </c>
      <c r="L35" s="18">
        <f t="shared" si="10"/>
        <v>0</v>
      </c>
    </row>
    <row r="36" spans="1:12" ht="12.75">
      <c r="A36" s="14" t="s">
        <v>34</v>
      </c>
      <c r="B36" s="15">
        <v>0</v>
      </c>
      <c r="C36" s="16">
        <f t="shared" si="2"/>
        <v>0</v>
      </c>
      <c r="D36" s="18">
        <f t="shared" si="3"/>
        <v>0</v>
      </c>
      <c r="E36" s="26">
        <f t="shared" si="4"/>
        <v>6200</v>
      </c>
      <c r="F36" s="18">
        <f t="shared" si="5"/>
        <v>-6200</v>
      </c>
      <c r="G36" s="18">
        <f t="shared" si="6"/>
        <v>17600</v>
      </c>
      <c r="H36" s="18">
        <f t="shared" si="7"/>
        <v>0</v>
      </c>
      <c r="I36" s="18">
        <f t="shared" si="8"/>
        <v>11744</v>
      </c>
      <c r="J36" s="18"/>
      <c r="K36" s="18">
        <f t="shared" si="9"/>
        <v>0</v>
      </c>
      <c r="L36" s="18">
        <f t="shared" si="10"/>
        <v>0</v>
      </c>
    </row>
    <row r="37" spans="1:12" ht="12.75">
      <c r="A37" s="14" t="s">
        <v>35</v>
      </c>
      <c r="B37" s="15">
        <v>0.8</v>
      </c>
      <c r="C37" s="16">
        <f t="shared" si="2"/>
        <v>0.48</v>
      </c>
      <c r="D37" s="18">
        <f t="shared" si="3"/>
        <v>1920</v>
      </c>
      <c r="E37" s="26">
        <f t="shared" si="4"/>
        <v>6000</v>
      </c>
      <c r="F37" s="18">
        <f t="shared" si="5"/>
        <v>-4080</v>
      </c>
      <c r="G37" s="18">
        <f t="shared" si="6"/>
        <v>13520</v>
      </c>
      <c r="H37" s="18">
        <f t="shared" si="7"/>
        <v>0</v>
      </c>
      <c r="I37" s="18">
        <f t="shared" si="8"/>
        <v>11744</v>
      </c>
      <c r="J37" s="18"/>
      <c r="K37" s="18">
        <f t="shared" si="9"/>
        <v>0</v>
      </c>
      <c r="L37" s="18">
        <f t="shared" si="10"/>
        <v>0</v>
      </c>
    </row>
    <row r="38" spans="1:12" ht="12.75">
      <c r="A38" s="14" t="s">
        <v>36</v>
      </c>
      <c r="B38" s="15">
        <v>3.5</v>
      </c>
      <c r="C38" s="16">
        <f t="shared" si="2"/>
        <v>2.1</v>
      </c>
      <c r="D38" s="18">
        <f t="shared" si="3"/>
        <v>8400</v>
      </c>
      <c r="E38" s="26">
        <f t="shared" si="4"/>
        <v>6200</v>
      </c>
      <c r="F38" s="18">
        <f t="shared" si="5"/>
        <v>2200</v>
      </c>
      <c r="G38" s="18">
        <f t="shared" si="6"/>
        <v>15720</v>
      </c>
      <c r="H38" s="18">
        <f t="shared" si="7"/>
        <v>0</v>
      </c>
      <c r="I38" s="18">
        <f t="shared" si="8"/>
        <v>11744</v>
      </c>
      <c r="J38" s="18"/>
      <c r="K38" s="18">
        <f t="shared" si="9"/>
        <v>0</v>
      </c>
      <c r="L38" s="18">
        <f t="shared" si="10"/>
        <v>0</v>
      </c>
    </row>
    <row r="39" spans="1:12" ht="12.75">
      <c r="A39" s="14" t="s">
        <v>37</v>
      </c>
      <c r="B39" s="15">
        <v>1.01</v>
      </c>
      <c r="C39" s="16">
        <f t="shared" si="2"/>
        <v>0.606</v>
      </c>
      <c r="D39" s="18">
        <f t="shared" si="3"/>
        <v>2424</v>
      </c>
      <c r="E39" s="26">
        <f t="shared" si="4"/>
        <v>6000</v>
      </c>
      <c r="F39" s="18">
        <f t="shared" si="5"/>
        <v>-3576</v>
      </c>
      <c r="G39" s="18">
        <f t="shared" si="6"/>
        <v>12144</v>
      </c>
      <c r="H39" s="18">
        <f t="shared" si="7"/>
        <v>0</v>
      </c>
      <c r="I39" s="18">
        <f t="shared" si="8"/>
        <v>11744</v>
      </c>
      <c r="J39" s="18"/>
      <c r="K39" s="18">
        <f t="shared" si="9"/>
        <v>0</v>
      </c>
      <c r="L39" s="18">
        <f t="shared" si="10"/>
        <v>0</v>
      </c>
    </row>
    <row r="40" spans="1:12" ht="12.75">
      <c r="A40" s="14" t="s">
        <v>38</v>
      </c>
      <c r="B40" s="15">
        <v>1.19</v>
      </c>
      <c r="C40" s="16">
        <f t="shared" si="2"/>
        <v>0.714</v>
      </c>
      <c r="D40" s="18">
        <f t="shared" si="3"/>
        <v>2856</v>
      </c>
      <c r="E40" s="26">
        <f t="shared" si="4"/>
        <v>6200</v>
      </c>
      <c r="F40" s="18">
        <f t="shared" si="5"/>
        <v>-3344</v>
      </c>
      <c r="G40" s="18">
        <f t="shared" si="6"/>
        <v>8800</v>
      </c>
      <c r="H40" s="18">
        <f t="shared" si="7"/>
        <v>0</v>
      </c>
      <c r="I40" s="18">
        <f t="shared" si="8"/>
        <v>11744</v>
      </c>
      <c r="J40" s="18"/>
      <c r="K40" s="18">
        <f t="shared" si="9"/>
        <v>0</v>
      </c>
      <c r="L40" s="18">
        <f t="shared" si="10"/>
        <v>0</v>
      </c>
    </row>
    <row r="41" spans="1:12" ht="12.75">
      <c r="A41" s="14"/>
      <c r="B41" s="15"/>
      <c r="C41" s="16"/>
      <c r="D41" s="18"/>
      <c r="E41" s="26"/>
      <c r="F41" s="18"/>
      <c r="G41" s="18"/>
      <c r="H41" s="18"/>
      <c r="I41" s="18"/>
      <c r="J41" s="18"/>
      <c r="K41" s="18"/>
      <c r="L41" s="18"/>
    </row>
    <row r="42" spans="1:12" ht="12.75">
      <c r="A42" s="14" t="s">
        <v>55</v>
      </c>
      <c r="B42" s="38">
        <f>SUM(B29:B40)</f>
        <v>26.800000000000004</v>
      </c>
      <c r="C42" s="37">
        <f>SUM(C29:C40)</f>
        <v>16.08</v>
      </c>
      <c r="D42" s="28">
        <f>SUM(D29:D40)</f>
        <v>64320</v>
      </c>
      <c r="E42" s="26"/>
      <c r="F42" s="17"/>
      <c r="G42" s="18"/>
      <c r="H42" s="18"/>
      <c r="I42" s="18"/>
      <c r="J42" s="18"/>
      <c r="K42" s="18"/>
      <c r="L42" s="18"/>
    </row>
    <row r="43" spans="1:12" ht="12.75">
      <c r="A43" s="5"/>
      <c r="B43" s="15"/>
      <c r="C43" s="16"/>
      <c r="D43" s="17"/>
      <c r="E43" s="5"/>
      <c r="F43" s="17"/>
      <c r="G43" s="18"/>
      <c r="H43" s="18"/>
      <c r="I43" s="18"/>
      <c r="J43" s="18"/>
      <c r="K43" s="18"/>
      <c r="L43" s="18"/>
    </row>
    <row r="44" spans="1:12" ht="12.75">
      <c r="A44" s="5" t="s">
        <v>18</v>
      </c>
      <c r="B44" s="15"/>
      <c r="D44" s="28"/>
      <c r="E44" s="34">
        <f>SUM(E29:E40)</f>
        <v>73000</v>
      </c>
      <c r="F44" s="17"/>
      <c r="G44" s="18"/>
      <c r="H44" s="18"/>
      <c r="I44" s="18"/>
      <c r="J44" s="18"/>
      <c r="K44" s="18"/>
      <c r="L44" s="18"/>
    </row>
    <row r="45" spans="1:12" ht="12.75">
      <c r="A45" s="5" t="s">
        <v>19</v>
      </c>
      <c r="B45" s="15"/>
      <c r="C45" s="16"/>
      <c r="D45" s="28"/>
      <c r="E45" s="34">
        <f>E44-L40</f>
        <v>73000</v>
      </c>
      <c r="F45" s="17"/>
      <c r="G45" s="18"/>
      <c r="H45" s="18"/>
      <c r="I45" s="18"/>
      <c r="J45" s="18"/>
      <c r="K45" s="18"/>
      <c r="L45" s="18"/>
    </row>
    <row r="46" spans="1:12" ht="12.75">
      <c r="A46" s="5" t="s">
        <v>20</v>
      </c>
      <c r="B46" s="15"/>
      <c r="C46" s="16"/>
      <c r="D46" s="27"/>
      <c r="E46" s="27">
        <f>E45/E44</f>
        <v>1</v>
      </c>
      <c r="F46" s="17"/>
      <c r="G46" s="18"/>
      <c r="H46" s="18"/>
      <c r="I46" s="18"/>
      <c r="J46" s="18"/>
      <c r="K46" s="18"/>
      <c r="L46" s="18"/>
    </row>
    <row r="47" spans="1:12" ht="12.75">
      <c r="A47" s="5" t="s">
        <v>21</v>
      </c>
      <c r="B47" s="15"/>
      <c r="C47" s="16"/>
      <c r="D47" s="27"/>
      <c r="E47" s="36">
        <f>I40/E44</f>
        <v>0.16087671232876713</v>
      </c>
      <c r="F47" s="17"/>
      <c r="G47" s="18"/>
      <c r="H47" s="18"/>
      <c r="I47" s="18"/>
      <c r="J47" s="18"/>
      <c r="K47" s="18"/>
      <c r="L47" s="18"/>
    </row>
    <row r="48" spans="1:12" ht="12.75">
      <c r="A48" s="5" t="s">
        <v>24</v>
      </c>
      <c r="B48" s="15"/>
      <c r="C48" s="16"/>
      <c r="D48" s="27"/>
      <c r="E48" s="36">
        <f>I40/D42</f>
        <v>0.18258706467661692</v>
      </c>
      <c r="F48" s="17"/>
      <c r="G48" s="18"/>
      <c r="H48" s="18"/>
      <c r="I48" s="18"/>
      <c r="J48" s="18"/>
      <c r="K48" s="18"/>
      <c r="L48" s="18"/>
    </row>
  </sheetData>
  <sheetProtection/>
  <mergeCells count="7">
    <mergeCell ref="A1:L1"/>
    <mergeCell ref="A2:L2"/>
    <mergeCell ref="A11:D11"/>
    <mergeCell ref="A4:D4"/>
    <mergeCell ref="F4:H4"/>
    <mergeCell ref="K11:L11"/>
    <mergeCell ref="H11:I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K4" sqref="K4:K5"/>
    </sheetView>
  </sheetViews>
  <sheetFormatPr defaultColWidth="9.00390625" defaultRowHeight="12.75"/>
  <cols>
    <col min="1" max="3" width="9.625" style="0" customWidth="1"/>
    <col min="6" max="6" width="11.625" style="0" customWidth="1"/>
    <col min="8" max="8" width="9.625" style="0" customWidth="1"/>
    <col min="10" max="10" width="1.625" style="0" customWidth="1"/>
  </cols>
  <sheetData>
    <row r="1" spans="1:12" ht="30.75">
      <c r="A1" s="104" t="str">
        <f>MODL87!A1</f>
        <v>Wimberley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3.25">
      <c r="A2" s="105" t="s">
        <v>51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107" t="s">
        <v>87</v>
      </c>
      <c r="B4" s="107"/>
      <c r="C4" s="107"/>
      <c r="D4" s="107"/>
      <c r="E4" s="1"/>
      <c r="F4" s="107" t="s">
        <v>86</v>
      </c>
      <c r="G4" s="107"/>
      <c r="H4" s="107"/>
      <c r="I4" s="1"/>
      <c r="J4" s="1"/>
      <c r="K4" s="103" t="s">
        <v>148</v>
      </c>
      <c r="L4" s="1"/>
    </row>
    <row r="5" spans="1:12" ht="15.75">
      <c r="A5" s="19" t="s">
        <v>0</v>
      </c>
      <c r="B5" s="20"/>
      <c r="C5" s="24">
        <f>MODL87!C5</f>
        <v>4000</v>
      </c>
      <c r="D5" s="61" t="s">
        <v>101</v>
      </c>
      <c r="E5" s="20"/>
      <c r="F5" s="43" t="s">
        <v>78</v>
      </c>
      <c r="G5" s="45">
        <f>MODL87!G5</f>
        <v>4</v>
      </c>
      <c r="H5" s="43" t="s">
        <v>99</v>
      </c>
      <c r="I5" s="30"/>
      <c r="J5" s="30"/>
      <c r="K5" s="30" t="s">
        <v>149</v>
      </c>
      <c r="L5" s="31"/>
    </row>
    <row r="6" spans="1:12" ht="15.75">
      <c r="A6" s="19" t="s">
        <v>1</v>
      </c>
      <c r="B6" s="20"/>
      <c r="C6" s="24">
        <f>MODL87!C6</f>
        <v>30000</v>
      </c>
      <c r="D6" s="62" t="s">
        <v>102</v>
      </c>
      <c r="E6" s="19"/>
      <c r="F6" s="43" t="s">
        <v>79</v>
      </c>
      <c r="G6" s="46">
        <f>MODL87!G6</f>
        <v>50</v>
      </c>
      <c r="H6" s="43" t="s">
        <v>100</v>
      </c>
      <c r="I6" s="20"/>
      <c r="J6" s="20"/>
      <c r="K6" s="33"/>
      <c r="L6" s="33"/>
    </row>
    <row r="7" spans="1:12" ht="15.75">
      <c r="A7" s="19" t="s">
        <v>93</v>
      </c>
      <c r="B7" s="20"/>
      <c r="C7" s="67">
        <f>MODL87!C7</f>
        <v>4000</v>
      </c>
      <c r="D7" s="62" t="s">
        <v>102</v>
      </c>
      <c r="E7" s="4"/>
      <c r="F7" s="32"/>
      <c r="G7" s="29"/>
      <c r="H7" s="43"/>
      <c r="I7" s="20"/>
      <c r="J7" s="20"/>
      <c r="K7" s="33"/>
      <c r="L7" s="33"/>
    </row>
    <row r="8" spans="1:12" ht="15.75">
      <c r="A8" s="4" t="s">
        <v>94</v>
      </c>
      <c r="B8" s="20"/>
      <c r="C8" s="57"/>
      <c r="D8" s="47">
        <f>MODL87!D8</f>
        <v>1</v>
      </c>
      <c r="E8" s="4"/>
      <c r="H8" s="93" t="s">
        <v>134</v>
      </c>
      <c r="I8" s="93"/>
      <c r="J8" s="62"/>
      <c r="K8" s="77">
        <f>MODL87!K8</f>
        <v>0</v>
      </c>
      <c r="L8" s="71" t="s">
        <v>135</v>
      </c>
    </row>
    <row r="9" spans="1:12" ht="15.75">
      <c r="A9" s="4"/>
      <c r="B9" s="20"/>
      <c r="C9" s="57"/>
      <c r="D9" s="22"/>
      <c r="E9" s="4"/>
      <c r="F9" s="56"/>
      <c r="G9" s="60"/>
      <c r="H9" s="60" t="s">
        <v>95</v>
      </c>
      <c r="I9" s="60"/>
      <c r="J9" s="95"/>
      <c r="K9" s="97">
        <f>MODL87!K9</f>
        <v>0</v>
      </c>
      <c r="L9" s="43" t="s">
        <v>101</v>
      </c>
    </row>
    <row r="10" spans="1:12" ht="15.75">
      <c r="A10" s="4"/>
      <c r="B10" s="20"/>
      <c r="C10" s="57"/>
      <c r="D10" s="22"/>
      <c r="E10" s="4"/>
      <c r="F10" s="56"/>
      <c r="G10" s="58"/>
      <c r="H10" s="43"/>
      <c r="I10" s="47"/>
      <c r="J10" s="47"/>
      <c r="K10" s="33"/>
      <c r="L10" s="33"/>
    </row>
    <row r="11" spans="1:12" ht="15.75">
      <c r="A11" s="106" t="s">
        <v>26</v>
      </c>
      <c r="B11" s="106"/>
      <c r="C11" s="106"/>
      <c r="D11" s="106"/>
      <c r="E11" s="19"/>
      <c r="F11" s="35" t="s">
        <v>92</v>
      </c>
      <c r="G11" s="29"/>
      <c r="H11" s="108" t="s">
        <v>96</v>
      </c>
      <c r="I11" s="108"/>
      <c r="K11" s="108" t="s">
        <v>91</v>
      </c>
      <c r="L11" s="108"/>
    </row>
    <row r="12" spans="1:12" ht="12.75">
      <c r="A12" s="4" t="s">
        <v>28</v>
      </c>
      <c r="B12" s="5"/>
      <c r="C12" s="25">
        <f>IF(G28&lt;$C$7,$G$5*$G$6*$D$8,$G$5*$G$6+K12)</f>
        <v>200</v>
      </c>
      <c r="D12" s="33" t="s">
        <v>17</v>
      </c>
      <c r="E12" s="6"/>
      <c r="F12" s="33">
        <v>31</v>
      </c>
      <c r="G12" s="3"/>
      <c r="H12" s="64">
        <f>MODL87!H12</f>
        <v>0</v>
      </c>
      <c r="I12" s="65" t="s">
        <v>97</v>
      </c>
      <c r="J12" s="3"/>
      <c r="K12" s="59">
        <f aca="true" t="shared" si="0" ref="K12:K23">IF(K$8&gt;0,IF(H12=0,0,(IF((H12*F12/7)&gt;0.8*B29,MAX(($K$9*(H12*F12/7-0.8*B29)/12*7.5/F12)/0.9-0.9*G$5*G$6,0),0))),IF(H12=0,0,(IF((H12*F12/7)&gt;0.8*B29,($K$9*(H12*F12/7-0.8*B29)/12*7.5/F12)/0.9,0))))</f>
        <v>0</v>
      </c>
      <c r="L12" s="33" t="s">
        <v>17</v>
      </c>
    </row>
    <row r="13" spans="1:12" ht="12.75">
      <c r="A13" s="14" t="s">
        <v>29</v>
      </c>
      <c r="B13" s="5"/>
      <c r="C13" s="25">
        <f>IF(G29&lt;$C$7,$G$5*$G$6*$D$8,$G$5*$G$6+K13)</f>
        <v>200</v>
      </c>
      <c r="D13" s="33" t="s">
        <v>17</v>
      </c>
      <c r="E13" s="6"/>
      <c r="F13" s="33">
        <v>28</v>
      </c>
      <c r="G13" s="9"/>
      <c r="H13" s="64">
        <f>MODL87!H13</f>
        <v>0</v>
      </c>
      <c r="I13" s="65" t="s">
        <v>97</v>
      </c>
      <c r="J13" s="3"/>
      <c r="K13" s="59">
        <f t="shared" si="0"/>
        <v>0</v>
      </c>
      <c r="L13" s="33" t="s">
        <v>17</v>
      </c>
    </row>
    <row r="14" spans="1:12" ht="12.75">
      <c r="A14" s="14" t="s">
        <v>30</v>
      </c>
      <c r="B14" s="5"/>
      <c r="C14" s="25">
        <f>IF(G30&lt;$C$7,$G$5*$G$6*$D$8,$G$5*$G$6+K14)</f>
        <v>200</v>
      </c>
      <c r="D14" s="33" t="s">
        <v>17</v>
      </c>
      <c r="E14" s="6"/>
      <c r="F14" s="33">
        <v>31</v>
      </c>
      <c r="G14" s="9"/>
      <c r="H14" s="64">
        <f>MODL87!H14</f>
        <v>0.2</v>
      </c>
      <c r="I14" s="65" t="s">
        <v>97</v>
      </c>
      <c r="J14" s="3"/>
      <c r="K14" s="59">
        <f t="shared" si="0"/>
        <v>0</v>
      </c>
      <c r="L14" s="33" t="s">
        <v>17</v>
      </c>
    </row>
    <row r="15" spans="1:12" ht="12.75">
      <c r="A15" s="14" t="s">
        <v>31</v>
      </c>
      <c r="B15" s="5"/>
      <c r="C15" s="25">
        <f aca="true" t="shared" si="1" ref="C15:C23">IF(G31&lt;$C$7,$G$5*$G$6*$D$8,$G$5*$G$6+K15)</f>
        <v>200</v>
      </c>
      <c r="D15" s="33" t="s">
        <v>17</v>
      </c>
      <c r="E15" s="6"/>
      <c r="F15" s="33">
        <v>30</v>
      </c>
      <c r="G15" s="9"/>
      <c r="H15" s="64">
        <f>MODL87!H15</f>
        <v>0.5</v>
      </c>
      <c r="I15" s="65" t="s">
        <v>97</v>
      </c>
      <c r="J15" s="3"/>
      <c r="K15" s="59">
        <f t="shared" si="0"/>
        <v>0</v>
      </c>
      <c r="L15" s="33" t="s">
        <v>17</v>
      </c>
    </row>
    <row r="16" spans="1:12" ht="12.75">
      <c r="A16" s="14" t="s">
        <v>2</v>
      </c>
      <c r="B16" s="5"/>
      <c r="C16" s="25">
        <f t="shared" si="1"/>
        <v>200</v>
      </c>
      <c r="D16" s="33" t="s">
        <v>17</v>
      </c>
      <c r="E16" s="6"/>
      <c r="F16" s="33">
        <v>31</v>
      </c>
      <c r="G16" s="9"/>
      <c r="H16" s="64">
        <f>MODL87!H16</f>
        <v>0.75</v>
      </c>
      <c r="I16" s="65" t="s">
        <v>97</v>
      </c>
      <c r="J16" s="3"/>
      <c r="K16" s="59">
        <f t="shared" si="0"/>
        <v>0</v>
      </c>
      <c r="L16" s="33" t="s">
        <v>17</v>
      </c>
    </row>
    <row r="17" spans="1:12" ht="12.75">
      <c r="A17" s="14" t="s">
        <v>32</v>
      </c>
      <c r="B17" s="5"/>
      <c r="C17" s="25">
        <f t="shared" si="1"/>
        <v>200</v>
      </c>
      <c r="D17" s="33" t="s">
        <v>17</v>
      </c>
      <c r="E17" s="6"/>
      <c r="F17" s="33">
        <v>30</v>
      </c>
      <c r="G17" s="9"/>
      <c r="H17" s="64">
        <f>MODL87!H17</f>
        <v>1</v>
      </c>
      <c r="I17" s="65" t="s">
        <v>97</v>
      </c>
      <c r="J17" s="3"/>
      <c r="K17" s="59">
        <f t="shared" si="0"/>
        <v>0</v>
      </c>
      <c r="L17" s="33" t="s">
        <v>17</v>
      </c>
    </row>
    <row r="18" spans="1:12" ht="12.75">
      <c r="A18" s="14" t="s">
        <v>33</v>
      </c>
      <c r="B18" s="5"/>
      <c r="C18" s="25">
        <f t="shared" si="1"/>
        <v>200</v>
      </c>
      <c r="D18" s="33" t="s">
        <v>17</v>
      </c>
      <c r="E18" s="6"/>
      <c r="F18" s="33">
        <v>31</v>
      </c>
      <c r="G18" s="9"/>
      <c r="H18" s="64">
        <f>MODL87!H18</f>
        <v>1</v>
      </c>
      <c r="I18" s="65" t="s">
        <v>97</v>
      </c>
      <c r="J18" s="3"/>
      <c r="K18" s="59">
        <f t="shared" si="0"/>
        <v>0</v>
      </c>
      <c r="L18" s="33" t="s">
        <v>17</v>
      </c>
    </row>
    <row r="19" spans="1:12" ht="12.75">
      <c r="A19" s="14" t="s">
        <v>34</v>
      </c>
      <c r="B19" s="5"/>
      <c r="C19" s="25">
        <f t="shared" si="1"/>
        <v>200</v>
      </c>
      <c r="D19" s="33" t="s">
        <v>17</v>
      </c>
      <c r="E19" s="6"/>
      <c r="F19" s="33">
        <v>31</v>
      </c>
      <c r="G19" s="9"/>
      <c r="H19" s="64">
        <f>MODL87!H19</f>
        <v>1</v>
      </c>
      <c r="I19" s="65" t="s">
        <v>97</v>
      </c>
      <c r="J19" s="3"/>
      <c r="K19" s="59">
        <f t="shared" si="0"/>
        <v>0</v>
      </c>
      <c r="L19" s="33" t="s">
        <v>17</v>
      </c>
    </row>
    <row r="20" spans="1:12" ht="12.75">
      <c r="A20" s="14" t="s">
        <v>35</v>
      </c>
      <c r="B20" s="5"/>
      <c r="C20" s="25">
        <f t="shared" si="1"/>
        <v>200</v>
      </c>
      <c r="D20" s="33" t="s">
        <v>17</v>
      </c>
      <c r="E20" s="9"/>
      <c r="F20" s="33">
        <v>30</v>
      </c>
      <c r="G20" s="9"/>
      <c r="H20" s="64">
        <f>MODL87!H20</f>
        <v>0.75</v>
      </c>
      <c r="I20" s="65" t="s">
        <v>97</v>
      </c>
      <c r="J20" s="3"/>
      <c r="K20" s="59">
        <f t="shared" si="0"/>
        <v>0</v>
      </c>
      <c r="L20" s="33" t="s">
        <v>17</v>
      </c>
    </row>
    <row r="21" spans="1:12" ht="12.75">
      <c r="A21" s="14" t="s">
        <v>36</v>
      </c>
      <c r="B21" s="5"/>
      <c r="C21" s="25">
        <f t="shared" si="1"/>
        <v>200</v>
      </c>
      <c r="D21" s="33" t="s">
        <v>17</v>
      </c>
      <c r="E21" s="9"/>
      <c r="F21" s="33">
        <v>31</v>
      </c>
      <c r="G21" s="9"/>
      <c r="H21" s="64">
        <f>MODL87!H21</f>
        <v>0.5</v>
      </c>
      <c r="I21" s="65" t="s">
        <v>97</v>
      </c>
      <c r="J21" s="3"/>
      <c r="K21" s="59">
        <f t="shared" si="0"/>
        <v>0</v>
      </c>
      <c r="L21" s="33" t="s">
        <v>17</v>
      </c>
    </row>
    <row r="22" spans="1:12" ht="12.75">
      <c r="A22" s="14" t="s">
        <v>37</v>
      </c>
      <c r="B22" s="5"/>
      <c r="C22" s="25">
        <f t="shared" si="1"/>
        <v>200</v>
      </c>
      <c r="D22" s="33" t="s">
        <v>17</v>
      </c>
      <c r="E22" s="9"/>
      <c r="F22" s="33">
        <v>30</v>
      </c>
      <c r="G22" s="9"/>
      <c r="H22" s="64">
        <f>MODL87!H22</f>
        <v>0.2</v>
      </c>
      <c r="I22" s="65" t="s">
        <v>97</v>
      </c>
      <c r="J22" s="3"/>
      <c r="K22" s="59">
        <f t="shared" si="0"/>
        <v>0</v>
      </c>
      <c r="L22" s="33" t="s">
        <v>17</v>
      </c>
    </row>
    <row r="23" spans="1:12" ht="12.75">
      <c r="A23" s="14" t="s">
        <v>38</v>
      </c>
      <c r="B23" s="5"/>
      <c r="C23" s="25">
        <f t="shared" si="1"/>
        <v>200</v>
      </c>
      <c r="D23" s="33" t="s">
        <v>17</v>
      </c>
      <c r="E23" s="9"/>
      <c r="F23" s="33">
        <v>31</v>
      </c>
      <c r="G23" s="9"/>
      <c r="H23" s="64">
        <f>MODL87!H23</f>
        <v>0</v>
      </c>
      <c r="I23" s="65" t="s">
        <v>97</v>
      </c>
      <c r="J23" s="3"/>
      <c r="K23" s="59">
        <f t="shared" si="0"/>
        <v>0</v>
      </c>
      <c r="L23" s="33" t="s">
        <v>17</v>
      </c>
    </row>
    <row r="24" spans="1:12" ht="12.75">
      <c r="A24" s="2"/>
      <c r="B24" s="7"/>
      <c r="C24" s="7"/>
      <c r="D24" s="7"/>
      <c r="E24" s="7"/>
      <c r="F24" s="8"/>
      <c r="G24" s="7"/>
      <c r="H24" s="9"/>
      <c r="I24" s="9"/>
      <c r="J24" s="9"/>
      <c r="K24" s="9"/>
      <c r="L24" s="9"/>
    </row>
    <row r="25" spans="1:12" ht="12.75">
      <c r="A25" s="2"/>
      <c r="B25" s="8" t="str">
        <f>A1</f>
        <v>Wimberley</v>
      </c>
      <c r="C25" s="8" t="s">
        <v>5</v>
      </c>
      <c r="D25" s="8" t="s">
        <v>8</v>
      </c>
      <c r="E25" s="8" t="s">
        <v>8</v>
      </c>
      <c r="F25" s="8" t="s">
        <v>23</v>
      </c>
      <c r="G25" s="8" t="s">
        <v>8</v>
      </c>
      <c r="H25" s="7"/>
      <c r="I25" s="8" t="s">
        <v>8</v>
      </c>
      <c r="J25" s="8"/>
      <c r="K25" s="8" t="s">
        <v>16</v>
      </c>
      <c r="L25" s="8" t="s">
        <v>8</v>
      </c>
    </row>
    <row r="26" spans="1:12" ht="12.75">
      <c r="A26" s="2"/>
      <c r="B26" s="8" t="s">
        <v>3</v>
      </c>
      <c r="C26" s="8" t="s">
        <v>105</v>
      </c>
      <c r="D26" s="8" t="s">
        <v>9</v>
      </c>
      <c r="E26" s="8" t="s">
        <v>11</v>
      </c>
      <c r="F26" s="8" t="s">
        <v>12</v>
      </c>
      <c r="G26" s="8" t="s">
        <v>13</v>
      </c>
      <c r="H26" s="8" t="s">
        <v>15</v>
      </c>
      <c r="I26" s="8" t="s">
        <v>15</v>
      </c>
      <c r="J26" s="8"/>
      <c r="K26" s="8" t="s">
        <v>6</v>
      </c>
      <c r="L26" s="8" t="s">
        <v>16</v>
      </c>
    </row>
    <row r="27" spans="1:12" ht="13.5" thickBot="1">
      <c r="A27" s="10" t="s">
        <v>27</v>
      </c>
      <c r="B27" s="8" t="s">
        <v>4</v>
      </c>
      <c r="C27" s="8" t="s">
        <v>7</v>
      </c>
      <c r="D27" s="8" t="s">
        <v>10</v>
      </c>
      <c r="E27" s="8" t="s">
        <v>10</v>
      </c>
      <c r="F27" s="8" t="s">
        <v>10</v>
      </c>
      <c r="G27" s="8" t="s">
        <v>14</v>
      </c>
      <c r="H27" s="8" t="s">
        <v>10</v>
      </c>
      <c r="I27" s="8" t="s">
        <v>10</v>
      </c>
      <c r="J27" s="8"/>
      <c r="K27" s="8" t="s">
        <v>10</v>
      </c>
      <c r="L27" s="8" t="s">
        <v>10</v>
      </c>
    </row>
    <row r="28" spans="1:12" ht="13.5" thickTop="1">
      <c r="A28" s="11"/>
      <c r="B28" s="11"/>
      <c r="C28" s="11"/>
      <c r="D28" s="12" t="s">
        <v>52</v>
      </c>
      <c r="E28" s="11"/>
      <c r="F28" s="11"/>
      <c r="G28" s="13">
        <f>MODL93!G40</f>
        <v>8800</v>
      </c>
      <c r="H28" s="11"/>
      <c r="I28" s="11"/>
      <c r="J28" s="11"/>
      <c r="K28" s="11"/>
      <c r="L28" s="11"/>
    </row>
    <row r="29" spans="1:12" ht="12.75">
      <c r="A29" s="14" t="s">
        <v>28</v>
      </c>
      <c r="B29" s="15">
        <v>1.87</v>
      </c>
      <c r="C29" s="16">
        <f>B29*0.6</f>
        <v>1.122</v>
      </c>
      <c r="D29" s="18">
        <f>C29*$C$5</f>
        <v>4488</v>
      </c>
      <c r="E29" s="26">
        <f>C12*F12</f>
        <v>6200</v>
      </c>
      <c r="F29" s="18">
        <f>D29-E29</f>
        <v>-1712</v>
      </c>
      <c r="G29" s="18">
        <f>IF((G28+F29)&lt;2000,G28+K29+F29,MIN($C$6,+G28+F29))</f>
        <v>7088</v>
      </c>
      <c r="H29" s="18">
        <f>IF((G28+F29)&gt;$C$6,G28+F29-$C$6,0)</f>
        <v>0</v>
      </c>
      <c r="I29" s="18">
        <v>0</v>
      </c>
      <c r="J29" s="18"/>
      <c r="K29" s="18">
        <f>IF((G28+F29)&lt;2000,(INT((ABS(G28+F29))/2000)+1)*2000,0)</f>
        <v>0</v>
      </c>
      <c r="L29" s="18">
        <f>K29</f>
        <v>0</v>
      </c>
    </row>
    <row r="30" spans="1:12" ht="12.75">
      <c r="A30" s="14" t="s">
        <v>29</v>
      </c>
      <c r="B30" s="15">
        <v>2.75</v>
      </c>
      <c r="C30" s="16">
        <f aca="true" t="shared" si="2" ref="C30:C40">B30*0.6</f>
        <v>1.65</v>
      </c>
      <c r="D30" s="18">
        <f aca="true" t="shared" si="3" ref="D30:D40">C30*$C$5</f>
        <v>6600</v>
      </c>
      <c r="E30" s="26">
        <f>C13*F13</f>
        <v>5600</v>
      </c>
      <c r="F30" s="18">
        <f aca="true" t="shared" si="4" ref="F30:F40">D30-E30</f>
        <v>1000</v>
      </c>
      <c r="G30" s="18">
        <f aca="true" t="shared" si="5" ref="G30:G40">IF((G29+F30)&lt;2000,G29+K30+F30,MIN($C$6,+G29+F30))</f>
        <v>8088</v>
      </c>
      <c r="H30" s="18">
        <f aca="true" t="shared" si="6" ref="H30:H40">IF((G29+F30)&gt;$C$6,G29+F30-$C$6,0)</f>
        <v>0</v>
      </c>
      <c r="I30" s="18">
        <f aca="true" t="shared" si="7" ref="I30:I40">I29+H30</f>
        <v>0</v>
      </c>
      <c r="J30" s="18"/>
      <c r="K30" s="18">
        <f aca="true" t="shared" si="8" ref="K30:K40">IF((G29+F30)&lt;2000,(INT((ABS(G29+F30))/2000)+1)*2000,0)</f>
        <v>0</v>
      </c>
      <c r="L30" s="18">
        <f aca="true" t="shared" si="9" ref="L30:L40">L29+K30</f>
        <v>0</v>
      </c>
    </row>
    <row r="31" spans="1:12" ht="12.75">
      <c r="A31" s="14" t="s">
        <v>30</v>
      </c>
      <c r="B31" s="15">
        <v>3.21</v>
      </c>
      <c r="C31" s="16">
        <f t="shared" si="2"/>
        <v>1.926</v>
      </c>
      <c r="D31" s="18">
        <f t="shared" si="3"/>
        <v>7704</v>
      </c>
      <c r="E31" s="26">
        <f>C14*F14</f>
        <v>6200</v>
      </c>
      <c r="F31" s="18">
        <f t="shared" si="4"/>
        <v>1504</v>
      </c>
      <c r="G31" s="18">
        <f t="shared" si="5"/>
        <v>9592</v>
      </c>
      <c r="H31" s="18">
        <f t="shared" si="6"/>
        <v>0</v>
      </c>
      <c r="I31" s="18">
        <f t="shared" si="7"/>
        <v>0</v>
      </c>
      <c r="J31" s="18"/>
      <c r="K31" s="18">
        <f t="shared" si="8"/>
        <v>0</v>
      </c>
      <c r="L31" s="18">
        <f t="shared" si="9"/>
        <v>0</v>
      </c>
    </row>
    <row r="32" spans="1:12" ht="12.75">
      <c r="A32" s="14" t="s">
        <v>31</v>
      </c>
      <c r="B32" s="15">
        <v>2.05</v>
      </c>
      <c r="C32" s="16">
        <f t="shared" si="2"/>
        <v>1.2299999999999998</v>
      </c>
      <c r="D32" s="18">
        <f t="shared" si="3"/>
        <v>4919.999999999999</v>
      </c>
      <c r="E32" s="26">
        <f aca="true" t="shared" si="10" ref="E32:E40">C15*F15</f>
        <v>6000</v>
      </c>
      <c r="F32" s="18">
        <f t="shared" si="4"/>
        <v>-1080.000000000001</v>
      </c>
      <c r="G32" s="18">
        <f t="shared" si="5"/>
        <v>8512</v>
      </c>
      <c r="H32" s="18">
        <f t="shared" si="6"/>
        <v>0</v>
      </c>
      <c r="I32" s="18">
        <f t="shared" si="7"/>
        <v>0</v>
      </c>
      <c r="J32" s="18"/>
      <c r="K32" s="18">
        <f t="shared" si="8"/>
        <v>0</v>
      </c>
      <c r="L32" s="18">
        <f t="shared" si="9"/>
        <v>0</v>
      </c>
    </row>
    <row r="33" spans="1:12" ht="12.75">
      <c r="A33" s="14" t="s">
        <v>2</v>
      </c>
      <c r="B33" s="15">
        <v>5.39</v>
      </c>
      <c r="C33" s="16">
        <f t="shared" si="2"/>
        <v>3.2339999999999995</v>
      </c>
      <c r="D33" s="18">
        <f t="shared" si="3"/>
        <v>12935.999999999998</v>
      </c>
      <c r="E33" s="26">
        <f t="shared" si="10"/>
        <v>6200</v>
      </c>
      <c r="F33" s="18">
        <f t="shared" si="4"/>
        <v>6735.999999999998</v>
      </c>
      <c r="G33" s="18">
        <f t="shared" si="5"/>
        <v>15247.999999999998</v>
      </c>
      <c r="H33" s="18">
        <f t="shared" si="6"/>
        <v>0</v>
      </c>
      <c r="I33" s="18">
        <f t="shared" si="7"/>
        <v>0</v>
      </c>
      <c r="J33" s="18"/>
      <c r="K33" s="18">
        <f t="shared" si="8"/>
        <v>0</v>
      </c>
      <c r="L33" s="18">
        <f t="shared" si="9"/>
        <v>0</v>
      </c>
    </row>
    <row r="34" spans="1:12" ht="12.75">
      <c r="A34" s="14" t="s">
        <v>32</v>
      </c>
      <c r="B34" s="15">
        <v>1.62</v>
      </c>
      <c r="C34" s="16">
        <f t="shared" si="2"/>
        <v>0.972</v>
      </c>
      <c r="D34" s="18">
        <f t="shared" si="3"/>
        <v>3888</v>
      </c>
      <c r="E34" s="26">
        <f t="shared" si="10"/>
        <v>6000</v>
      </c>
      <c r="F34" s="18">
        <f t="shared" si="4"/>
        <v>-2112</v>
      </c>
      <c r="G34" s="18">
        <f t="shared" si="5"/>
        <v>13135.999999999998</v>
      </c>
      <c r="H34" s="18">
        <f t="shared" si="6"/>
        <v>0</v>
      </c>
      <c r="I34" s="18">
        <f t="shared" si="7"/>
        <v>0</v>
      </c>
      <c r="J34" s="18"/>
      <c r="K34" s="18">
        <f t="shared" si="8"/>
        <v>0</v>
      </c>
      <c r="L34" s="18">
        <f t="shared" si="9"/>
        <v>0</v>
      </c>
    </row>
    <row r="35" spans="1:12" ht="12.75">
      <c r="A35" s="14" t="s">
        <v>33</v>
      </c>
      <c r="B35" s="15">
        <v>0</v>
      </c>
      <c r="C35" s="16">
        <f t="shared" si="2"/>
        <v>0</v>
      </c>
      <c r="D35" s="18">
        <f t="shared" si="3"/>
        <v>0</v>
      </c>
      <c r="E35" s="26">
        <f t="shared" si="10"/>
        <v>6200</v>
      </c>
      <c r="F35" s="18">
        <f t="shared" si="4"/>
        <v>-6200</v>
      </c>
      <c r="G35" s="18">
        <f t="shared" si="5"/>
        <v>6935.999999999998</v>
      </c>
      <c r="H35" s="18">
        <f t="shared" si="6"/>
        <v>0</v>
      </c>
      <c r="I35" s="18">
        <f t="shared" si="7"/>
        <v>0</v>
      </c>
      <c r="J35" s="18"/>
      <c r="K35" s="18">
        <f t="shared" si="8"/>
        <v>0</v>
      </c>
      <c r="L35" s="18">
        <f t="shared" si="9"/>
        <v>0</v>
      </c>
    </row>
    <row r="36" spans="1:12" ht="12.75">
      <c r="A36" s="14" t="s">
        <v>34</v>
      </c>
      <c r="B36" s="15">
        <v>1.94</v>
      </c>
      <c r="C36" s="16">
        <f t="shared" si="2"/>
        <v>1.164</v>
      </c>
      <c r="D36" s="18">
        <f t="shared" si="3"/>
        <v>4656</v>
      </c>
      <c r="E36" s="26">
        <f t="shared" si="10"/>
        <v>6200</v>
      </c>
      <c r="F36" s="18">
        <f t="shared" si="4"/>
        <v>-1544</v>
      </c>
      <c r="G36" s="18">
        <f t="shared" si="5"/>
        <v>5391.999999999998</v>
      </c>
      <c r="H36" s="18">
        <f t="shared" si="6"/>
        <v>0</v>
      </c>
      <c r="I36" s="18">
        <f t="shared" si="7"/>
        <v>0</v>
      </c>
      <c r="J36" s="18"/>
      <c r="K36" s="18">
        <f t="shared" si="8"/>
        <v>0</v>
      </c>
      <c r="L36" s="18">
        <f t="shared" si="9"/>
        <v>0</v>
      </c>
    </row>
    <row r="37" spans="1:12" ht="12.75">
      <c r="A37" s="14" t="s">
        <v>35</v>
      </c>
      <c r="B37" s="15">
        <v>5.74</v>
      </c>
      <c r="C37" s="16">
        <f t="shared" si="2"/>
        <v>3.444</v>
      </c>
      <c r="D37" s="18">
        <f t="shared" si="3"/>
        <v>13776</v>
      </c>
      <c r="E37" s="26">
        <f t="shared" si="10"/>
        <v>6000</v>
      </c>
      <c r="F37" s="18">
        <f t="shared" si="4"/>
        <v>7776</v>
      </c>
      <c r="G37" s="18">
        <f t="shared" si="5"/>
        <v>13167.999999999998</v>
      </c>
      <c r="H37" s="18">
        <f t="shared" si="6"/>
        <v>0</v>
      </c>
      <c r="I37" s="18">
        <f t="shared" si="7"/>
        <v>0</v>
      </c>
      <c r="J37" s="18"/>
      <c r="K37" s="18">
        <f t="shared" si="8"/>
        <v>0</v>
      </c>
      <c r="L37" s="18">
        <f t="shared" si="9"/>
        <v>0</v>
      </c>
    </row>
    <row r="38" spans="1:12" ht="12.75">
      <c r="A38" s="14" t="s">
        <v>36</v>
      </c>
      <c r="B38" s="15">
        <v>8.88</v>
      </c>
      <c r="C38" s="16">
        <f t="shared" si="2"/>
        <v>5.328</v>
      </c>
      <c r="D38" s="18">
        <f t="shared" si="3"/>
        <v>21312</v>
      </c>
      <c r="E38" s="26">
        <f t="shared" si="10"/>
        <v>6200</v>
      </c>
      <c r="F38" s="18">
        <f t="shared" si="4"/>
        <v>15112</v>
      </c>
      <c r="G38" s="18">
        <f t="shared" si="5"/>
        <v>28280</v>
      </c>
      <c r="H38" s="18">
        <f t="shared" si="6"/>
        <v>0</v>
      </c>
      <c r="I38" s="18">
        <f t="shared" si="7"/>
        <v>0</v>
      </c>
      <c r="J38" s="18"/>
      <c r="K38" s="18">
        <f t="shared" si="8"/>
        <v>0</v>
      </c>
      <c r="L38" s="18">
        <f t="shared" si="9"/>
        <v>0</v>
      </c>
    </row>
    <row r="39" spans="1:12" ht="12.75">
      <c r="A39" s="14" t="s">
        <v>37</v>
      </c>
      <c r="B39" s="15">
        <v>2.13</v>
      </c>
      <c r="C39" s="16">
        <f t="shared" si="2"/>
        <v>1.2779999999999998</v>
      </c>
      <c r="D39" s="18">
        <f t="shared" si="3"/>
        <v>5111.999999999999</v>
      </c>
      <c r="E39" s="26">
        <f t="shared" si="10"/>
        <v>6000</v>
      </c>
      <c r="F39" s="18">
        <f t="shared" si="4"/>
        <v>-888.0000000000009</v>
      </c>
      <c r="G39" s="18">
        <f t="shared" si="5"/>
        <v>27392</v>
      </c>
      <c r="H39" s="18">
        <f t="shared" si="6"/>
        <v>0</v>
      </c>
      <c r="I39" s="18">
        <f t="shared" si="7"/>
        <v>0</v>
      </c>
      <c r="J39" s="18"/>
      <c r="K39" s="18">
        <f t="shared" si="8"/>
        <v>0</v>
      </c>
      <c r="L39" s="18">
        <f t="shared" si="9"/>
        <v>0</v>
      </c>
    </row>
    <row r="40" spans="1:12" ht="12.75">
      <c r="A40" s="14" t="s">
        <v>38</v>
      </c>
      <c r="B40" s="15">
        <v>6.64</v>
      </c>
      <c r="C40" s="16">
        <f t="shared" si="2"/>
        <v>3.9839999999999995</v>
      </c>
      <c r="D40" s="18">
        <f t="shared" si="3"/>
        <v>15935.999999999998</v>
      </c>
      <c r="E40" s="26">
        <f t="shared" si="10"/>
        <v>6200</v>
      </c>
      <c r="F40" s="18">
        <f t="shared" si="4"/>
        <v>9735.999999999998</v>
      </c>
      <c r="G40" s="18">
        <f t="shared" si="5"/>
        <v>30000</v>
      </c>
      <c r="H40" s="18">
        <f t="shared" si="6"/>
        <v>7128</v>
      </c>
      <c r="I40" s="18">
        <f t="shared" si="7"/>
        <v>7128</v>
      </c>
      <c r="J40" s="18"/>
      <c r="K40" s="18">
        <f t="shared" si="8"/>
        <v>0</v>
      </c>
      <c r="L40" s="18">
        <f t="shared" si="9"/>
        <v>0</v>
      </c>
    </row>
    <row r="41" spans="1:12" ht="12.75">
      <c r="A41" s="14"/>
      <c r="B41" s="15"/>
      <c r="C41" s="16"/>
      <c r="D41" s="18"/>
      <c r="E41" s="26"/>
      <c r="F41" s="18"/>
      <c r="G41" s="18"/>
      <c r="H41" s="18"/>
      <c r="I41" s="18"/>
      <c r="J41" s="18"/>
      <c r="K41" s="18"/>
      <c r="L41" s="18"/>
    </row>
    <row r="42" spans="1:12" ht="12.75">
      <c r="A42" s="14" t="s">
        <v>55</v>
      </c>
      <c r="B42" s="38">
        <f>SUM(B29:B40)</f>
        <v>42.220000000000006</v>
      </c>
      <c r="C42" s="37">
        <f>SUM(C29:C40)</f>
        <v>25.331999999999994</v>
      </c>
      <c r="D42" s="28">
        <f>SUM(D29:D40)</f>
        <v>101328</v>
      </c>
      <c r="E42" s="26"/>
      <c r="F42" s="17"/>
      <c r="G42" s="18"/>
      <c r="H42" s="18"/>
      <c r="I42" s="18"/>
      <c r="J42" s="18"/>
      <c r="K42" s="18"/>
      <c r="L42" s="18"/>
    </row>
    <row r="43" spans="1:12" ht="12.75">
      <c r="A43" s="5"/>
      <c r="B43" s="15"/>
      <c r="C43" s="16"/>
      <c r="D43" s="17"/>
      <c r="E43" s="5"/>
      <c r="F43" s="17"/>
      <c r="G43" s="18"/>
      <c r="H43" s="18"/>
      <c r="I43" s="18"/>
      <c r="J43" s="18"/>
      <c r="K43" s="18"/>
      <c r="L43" s="18"/>
    </row>
    <row r="44" spans="1:12" ht="12.75">
      <c r="A44" s="5" t="s">
        <v>18</v>
      </c>
      <c r="B44" s="15"/>
      <c r="D44" s="28"/>
      <c r="E44" s="34">
        <f>SUM(E29:E40)</f>
        <v>73000</v>
      </c>
      <c r="F44" s="17"/>
      <c r="G44" s="18"/>
      <c r="H44" s="18"/>
      <c r="I44" s="18"/>
      <c r="J44" s="18"/>
      <c r="K44" s="18"/>
      <c r="L44" s="18"/>
    </row>
    <row r="45" spans="1:12" ht="12.75">
      <c r="A45" s="5" t="s">
        <v>19</v>
      </c>
      <c r="B45" s="15"/>
      <c r="C45" s="16"/>
      <c r="D45" s="28"/>
      <c r="E45" s="34">
        <f>E44-L40</f>
        <v>73000</v>
      </c>
      <c r="F45" s="17"/>
      <c r="G45" s="18"/>
      <c r="H45" s="18"/>
      <c r="I45" s="18"/>
      <c r="J45" s="18"/>
      <c r="K45" s="18"/>
      <c r="L45" s="18"/>
    </row>
    <row r="46" spans="1:12" ht="12.75">
      <c r="A46" s="5" t="s">
        <v>20</v>
      </c>
      <c r="B46" s="15"/>
      <c r="C46" s="16"/>
      <c r="D46" s="27"/>
      <c r="E46" s="27">
        <f>E45/E44</f>
        <v>1</v>
      </c>
      <c r="F46" s="17"/>
      <c r="G46" s="18"/>
      <c r="H46" s="18"/>
      <c r="I46" s="18"/>
      <c r="J46" s="18"/>
      <c r="K46" s="18"/>
      <c r="L46" s="18"/>
    </row>
    <row r="47" spans="1:12" ht="12.75">
      <c r="A47" s="5" t="s">
        <v>21</v>
      </c>
      <c r="B47" s="15"/>
      <c r="C47" s="16"/>
      <c r="D47" s="27"/>
      <c r="E47" s="36">
        <f>I40/E44</f>
        <v>0.09764383561643836</v>
      </c>
      <c r="F47" s="17"/>
      <c r="G47" s="18"/>
      <c r="H47" s="18"/>
      <c r="I47" s="18"/>
      <c r="J47" s="18"/>
      <c r="K47" s="18"/>
      <c r="L47" s="18"/>
    </row>
    <row r="48" spans="1:12" ht="12.75">
      <c r="A48" s="5" t="s">
        <v>24</v>
      </c>
      <c r="B48" s="15"/>
      <c r="C48" s="16"/>
      <c r="D48" s="27"/>
      <c r="E48" s="36">
        <f>I40/D42</f>
        <v>0.07034580767408811</v>
      </c>
      <c r="F48" s="17"/>
      <c r="G48" s="18"/>
      <c r="H48" s="18"/>
      <c r="I48" s="18"/>
      <c r="J48" s="18"/>
      <c r="K48" s="18"/>
      <c r="L48" s="18"/>
    </row>
  </sheetData>
  <sheetProtection/>
  <mergeCells count="7">
    <mergeCell ref="A1:L1"/>
    <mergeCell ref="A2:L2"/>
    <mergeCell ref="A11:D11"/>
    <mergeCell ref="A4:D4"/>
    <mergeCell ref="F4:H4"/>
    <mergeCell ref="K11:L11"/>
    <mergeCell ref="H11:I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K4" sqref="K4:K5"/>
    </sheetView>
  </sheetViews>
  <sheetFormatPr defaultColWidth="9.00390625" defaultRowHeight="12.75"/>
  <cols>
    <col min="1" max="3" width="9.625" style="0" customWidth="1"/>
    <col min="6" max="6" width="11.625" style="0" customWidth="1"/>
    <col min="8" max="8" width="9.625" style="0" customWidth="1"/>
    <col min="10" max="10" width="1.625" style="0" customWidth="1"/>
  </cols>
  <sheetData>
    <row r="1" spans="1:12" ht="30.75">
      <c r="A1" s="104" t="str">
        <f>MODL87!A1</f>
        <v>Wimberley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3.25">
      <c r="A2" s="105" t="s">
        <v>53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107" t="s">
        <v>87</v>
      </c>
      <c r="B4" s="107"/>
      <c r="C4" s="107"/>
      <c r="D4" s="107"/>
      <c r="E4" s="1"/>
      <c r="F4" s="107" t="s">
        <v>86</v>
      </c>
      <c r="G4" s="107"/>
      <c r="H4" s="107"/>
      <c r="I4" s="1"/>
      <c r="J4" s="1"/>
      <c r="K4" s="103" t="s">
        <v>148</v>
      </c>
      <c r="L4" s="1"/>
    </row>
    <row r="5" spans="1:12" ht="15.75">
      <c r="A5" s="19" t="s">
        <v>0</v>
      </c>
      <c r="B5" s="20"/>
      <c r="C5" s="24">
        <f>MODL87!C5</f>
        <v>4000</v>
      </c>
      <c r="D5" s="61" t="s">
        <v>101</v>
      </c>
      <c r="E5" s="20"/>
      <c r="F5" s="43" t="s">
        <v>78</v>
      </c>
      <c r="G5" s="45">
        <f>MODL87!G5</f>
        <v>4</v>
      </c>
      <c r="H5" s="43" t="s">
        <v>99</v>
      </c>
      <c r="I5" s="30"/>
      <c r="J5" s="30"/>
      <c r="K5" s="30" t="s">
        <v>149</v>
      </c>
      <c r="L5" s="31"/>
    </row>
    <row r="6" spans="1:12" ht="15.75">
      <c r="A6" s="19" t="s">
        <v>1</v>
      </c>
      <c r="B6" s="20"/>
      <c r="C6" s="24">
        <f>MODL87!C6</f>
        <v>30000</v>
      </c>
      <c r="D6" s="62" t="s">
        <v>102</v>
      </c>
      <c r="E6" s="19"/>
      <c r="F6" s="43" t="s">
        <v>79</v>
      </c>
      <c r="G6" s="46">
        <f>MODL87!G6</f>
        <v>50</v>
      </c>
      <c r="H6" s="43" t="s">
        <v>100</v>
      </c>
      <c r="I6" s="20"/>
      <c r="J6" s="20"/>
      <c r="K6" s="33"/>
      <c r="L6" s="33"/>
    </row>
    <row r="7" spans="1:12" ht="15.75">
      <c r="A7" s="19" t="s">
        <v>93</v>
      </c>
      <c r="B7" s="20"/>
      <c r="C7" s="67">
        <f>MODL87!C7</f>
        <v>4000</v>
      </c>
      <c r="D7" s="62" t="s">
        <v>102</v>
      </c>
      <c r="E7" s="4"/>
      <c r="F7" s="32"/>
      <c r="G7" s="29"/>
      <c r="H7" s="43"/>
      <c r="I7" s="20"/>
      <c r="J7" s="20"/>
      <c r="K7" s="33"/>
      <c r="L7" s="33"/>
    </row>
    <row r="8" spans="1:12" ht="15.75">
      <c r="A8" s="4" t="s">
        <v>94</v>
      </c>
      <c r="B8" s="20"/>
      <c r="C8" s="57"/>
      <c r="D8" s="47">
        <f>MODL87!D8</f>
        <v>1</v>
      </c>
      <c r="E8" s="4"/>
      <c r="H8" s="93" t="s">
        <v>134</v>
      </c>
      <c r="I8" s="93"/>
      <c r="J8" s="62"/>
      <c r="K8" s="77">
        <f>MODL87!K8</f>
        <v>0</v>
      </c>
      <c r="L8" s="71" t="s">
        <v>135</v>
      </c>
    </row>
    <row r="9" spans="1:12" ht="15.75">
      <c r="A9" s="4"/>
      <c r="B9" s="20"/>
      <c r="C9" s="57"/>
      <c r="D9" s="22"/>
      <c r="E9" s="4"/>
      <c r="F9" s="56"/>
      <c r="G9" s="60"/>
      <c r="H9" s="60" t="s">
        <v>95</v>
      </c>
      <c r="I9" s="60"/>
      <c r="J9" s="95"/>
      <c r="K9" s="97">
        <f>MODL87!K9</f>
        <v>0</v>
      </c>
      <c r="L9" s="43" t="s">
        <v>101</v>
      </c>
    </row>
    <row r="10" spans="1:12" ht="15.75">
      <c r="A10" s="4"/>
      <c r="B10" s="20"/>
      <c r="C10" s="57"/>
      <c r="D10" s="22"/>
      <c r="E10" s="4"/>
      <c r="F10" s="56"/>
      <c r="G10" s="58"/>
      <c r="H10" s="43"/>
      <c r="I10" s="47"/>
      <c r="J10" s="47"/>
      <c r="K10" s="33"/>
      <c r="L10" s="33"/>
    </row>
    <row r="11" spans="1:12" ht="15.75">
      <c r="A11" s="106" t="s">
        <v>26</v>
      </c>
      <c r="B11" s="106"/>
      <c r="C11" s="106"/>
      <c r="D11" s="106"/>
      <c r="E11" s="19"/>
      <c r="F11" s="35" t="s">
        <v>92</v>
      </c>
      <c r="G11" s="29"/>
      <c r="H11" s="108" t="s">
        <v>96</v>
      </c>
      <c r="I11" s="108"/>
      <c r="K11" s="108" t="s">
        <v>91</v>
      </c>
      <c r="L11" s="108"/>
    </row>
    <row r="12" spans="1:12" ht="12.75">
      <c r="A12" s="4" t="s">
        <v>28</v>
      </c>
      <c r="B12" s="5"/>
      <c r="C12" s="25">
        <f>IF(G28&lt;$C$7,$G$5*$G$6*$D$8,$G$5*$G$6+K12)</f>
        <v>200</v>
      </c>
      <c r="D12" s="33" t="s">
        <v>17</v>
      </c>
      <c r="E12" s="6"/>
      <c r="F12" s="33">
        <v>31</v>
      </c>
      <c r="G12" s="3"/>
      <c r="H12" s="64">
        <f>MODL87!H12</f>
        <v>0</v>
      </c>
      <c r="I12" s="65" t="s">
        <v>97</v>
      </c>
      <c r="J12" s="3"/>
      <c r="K12" s="59">
        <f aca="true" t="shared" si="0" ref="K12:K23">IF(K$8&gt;0,IF(H12=0,0,(IF((H12*F12/7)&gt;0.8*B29,MAX(($K$9*(H12*F12/7-0.8*B29)/12*7.5/F12)/0.9-0.9*G$5*G$6,0),0))),IF(H12=0,0,(IF((H12*F12/7)&gt;0.8*B29,($K$9*(H12*F12/7-0.8*B29)/12*7.5/F12)/0.9,0))))</f>
        <v>0</v>
      </c>
      <c r="L12" s="33" t="s">
        <v>17</v>
      </c>
    </row>
    <row r="13" spans="1:12" ht="12.75">
      <c r="A13" s="14" t="s">
        <v>29</v>
      </c>
      <c r="B13" s="5"/>
      <c r="C13" s="25">
        <f aca="true" t="shared" si="1" ref="C13:C23">IF(G29&lt;$C$7,$G$5*$G$6*$D$8,$G$5*$G$6+K13)</f>
        <v>200</v>
      </c>
      <c r="D13" s="33" t="s">
        <v>17</v>
      </c>
      <c r="E13" s="6"/>
      <c r="F13" s="33">
        <v>28</v>
      </c>
      <c r="G13" s="9"/>
      <c r="H13" s="64">
        <f>MODL87!H13</f>
        <v>0</v>
      </c>
      <c r="I13" s="65" t="s">
        <v>97</v>
      </c>
      <c r="J13" s="3"/>
      <c r="K13" s="59">
        <f t="shared" si="0"/>
        <v>0</v>
      </c>
      <c r="L13" s="33" t="s">
        <v>17</v>
      </c>
    </row>
    <row r="14" spans="1:12" ht="12.75">
      <c r="A14" s="14" t="s">
        <v>30</v>
      </c>
      <c r="B14" s="5"/>
      <c r="C14" s="25">
        <f t="shared" si="1"/>
        <v>200</v>
      </c>
      <c r="D14" s="33" t="s">
        <v>17</v>
      </c>
      <c r="E14" s="6"/>
      <c r="F14" s="33">
        <v>31</v>
      </c>
      <c r="G14" s="9"/>
      <c r="H14" s="64">
        <f>MODL87!H14</f>
        <v>0.2</v>
      </c>
      <c r="I14" s="65" t="s">
        <v>97</v>
      </c>
      <c r="J14" s="3"/>
      <c r="K14" s="59">
        <f t="shared" si="0"/>
        <v>0</v>
      </c>
      <c r="L14" s="33" t="s">
        <v>17</v>
      </c>
    </row>
    <row r="15" spans="1:12" ht="12.75">
      <c r="A15" s="14" t="s">
        <v>31</v>
      </c>
      <c r="B15" s="5"/>
      <c r="C15" s="25">
        <f t="shared" si="1"/>
        <v>200</v>
      </c>
      <c r="D15" s="33" t="s">
        <v>17</v>
      </c>
      <c r="E15" s="6"/>
      <c r="F15" s="33">
        <v>30</v>
      </c>
      <c r="G15" s="9"/>
      <c r="H15" s="64">
        <f>MODL87!H15</f>
        <v>0.5</v>
      </c>
      <c r="I15" s="65" t="s">
        <v>97</v>
      </c>
      <c r="J15" s="3"/>
      <c r="K15" s="59">
        <f t="shared" si="0"/>
        <v>0</v>
      </c>
      <c r="L15" s="33" t="s">
        <v>17</v>
      </c>
    </row>
    <row r="16" spans="1:12" ht="12.75">
      <c r="A16" s="14" t="s">
        <v>2</v>
      </c>
      <c r="B16" s="5"/>
      <c r="C16" s="25">
        <f t="shared" si="1"/>
        <v>200</v>
      </c>
      <c r="D16" s="33" t="s">
        <v>17</v>
      </c>
      <c r="E16" s="6"/>
      <c r="F16" s="33">
        <v>31</v>
      </c>
      <c r="G16" s="9"/>
      <c r="H16" s="64">
        <f>MODL87!H16</f>
        <v>0.75</v>
      </c>
      <c r="I16" s="65" t="s">
        <v>97</v>
      </c>
      <c r="J16" s="3"/>
      <c r="K16" s="59">
        <f t="shared" si="0"/>
        <v>0</v>
      </c>
      <c r="L16" s="33" t="s">
        <v>17</v>
      </c>
    </row>
    <row r="17" spans="1:12" ht="12.75">
      <c r="A17" s="14" t="s">
        <v>32</v>
      </c>
      <c r="B17" s="5"/>
      <c r="C17" s="25">
        <f t="shared" si="1"/>
        <v>200</v>
      </c>
      <c r="D17" s="33" t="s">
        <v>17</v>
      </c>
      <c r="E17" s="6"/>
      <c r="F17" s="33">
        <v>30</v>
      </c>
      <c r="G17" s="9"/>
      <c r="H17" s="64">
        <f>MODL87!H17</f>
        <v>1</v>
      </c>
      <c r="I17" s="65" t="s">
        <v>97</v>
      </c>
      <c r="J17" s="3"/>
      <c r="K17" s="59">
        <f t="shared" si="0"/>
        <v>0</v>
      </c>
      <c r="L17" s="33" t="s">
        <v>17</v>
      </c>
    </row>
    <row r="18" spans="1:12" ht="12.75">
      <c r="A18" s="14" t="s">
        <v>33</v>
      </c>
      <c r="B18" s="5"/>
      <c r="C18" s="25">
        <f t="shared" si="1"/>
        <v>200</v>
      </c>
      <c r="D18" s="33" t="s">
        <v>17</v>
      </c>
      <c r="E18" s="6"/>
      <c r="F18" s="33">
        <v>31</v>
      </c>
      <c r="G18" s="9"/>
      <c r="H18" s="64">
        <f>MODL87!H18</f>
        <v>1</v>
      </c>
      <c r="I18" s="65" t="s">
        <v>97</v>
      </c>
      <c r="J18" s="3"/>
      <c r="K18" s="59">
        <f t="shared" si="0"/>
        <v>0</v>
      </c>
      <c r="L18" s="33" t="s">
        <v>17</v>
      </c>
    </row>
    <row r="19" spans="1:12" ht="12.75">
      <c r="A19" s="14" t="s">
        <v>34</v>
      </c>
      <c r="B19" s="5"/>
      <c r="C19" s="25">
        <f t="shared" si="1"/>
        <v>200</v>
      </c>
      <c r="D19" s="33" t="s">
        <v>17</v>
      </c>
      <c r="E19" s="6"/>
      <c r="F19" s="33">
        <v>31</v>
      </c>
      <c r="G19" s="9"/>
      <c r="H19" s="64">
        <f>MODL87!H19</f>
        <v>1</v>
      </c>
      <c r="I19" s="65" t="s">
        <v>97</v>
      </c>
      <c r="J19" s="3"/>
      <c r="K19" s="59">
        <f t="shared" si="0"/>
        <v>0</v>
      </c>
      <c r="L19" s="33" t="s">
        <v>17</v>
      </c>
    </row>
    <row r="20" spans="1:12" ht="12.75">
      <c r="A20" s="14" t="s">
        <v>35</v>
      </c>
      <c r="B20" s="5"/>
      <c r="C20" s="25">
        <f t="shared" si="1"/>
        <v>200</v>
      </c>
      <c r="D20" s="33" t="s">
        <v>17</v>
      </c>
      <c r="E20" s="9"/>
      <c r="F20" s="33">
        <v>30</v>
      </c>
      <c r="G20" s="9"/>
      <c r="H20" s="64">
        <f>MODL87!H20</f>
        <v>0.75</v>
      </c>
      <c r="I20" s="65" t="s">
        <v>97</v>
      </c>
      <c r="J20" s="3"/>
      <c r="K20" s="59">
        <f t="shared" si="0"/>
        <v>0</v>
      </c>
      <c r="L20" s="33" t="s">
        <v>17</v>
      </c>
    </row>
    <row r="21" spans="1:12" ht="12.75">
      <c r="A21" s="14" t="s">
        <v>36</v>
      </c>
      <c r="B21" s="5"/>
      <c r="C21" s="25">
        <f t="shared" si="1"/>
        <v>200</v>
      </c>
      <c r="D21" s="33" t="s">
        <v>17</v>
      </c>
      <c r="E21" s="9"/>
      <c r="F21" s="33">
        <v>31</v>
      </c>
      <c r="G21" s="9"/>
      <c r="H21" s="64">
        <f>MODL87!H21</f>
        <v>0.5</v>
      </c>
      <c r="I21" s="65" t="s">
        <v>97</v>
      </c>
      <c r="J21" s="3"/>
      <c r="K21" s="59">
        <f t="shared" si="0"/>
        <v>0</v>
      </c>
      <c r="L21" s="33" t="s">
        <v>17</v>
      </c>
    </row>
    <row r="22" spans="1:12" ht="12.75">
      <c r="A22" s="14" t="s">
        <v>37</v>
      </c>
      <c r="B22" s="5"/>
      <c r="C22" s="25">
        <f t="shared" si="1"/>
        <v>200</v>
      </c>
      <c r="D22" s="33" t="s">
        <v>17</v>
      </c>
      <c r="E22" s="9"/>
      <c r="F22" s="33">
        <v>30</v>
      </c>
      <c r="G22" s="9"/>
      <c r="H22" s="64">
        <f>MODL87!H22</f>
        <v>0.2</v>
      </c>
      <c r="I22" s="65" t="s">
        <v>97</v>
      </c>
      <c r="J22" s="3"/>
      <c r="K22" s="59">
        <f t="shared" si="0"/>
        <v>0</v>
      </c>
      <c r="L22" s="33" t="s">
        <v>17</v>
      </c>
    </row>
    <row r="23" spans="1:12" ht="12.75">
      <c r="A23" s="14" t="s">
        <v>38</v>
      </c>
      <c r="B23" s="5"/>
      <c r="C23" s="25">
        <f t="shared" si="1"/>
        <v>200</v>
      </c>
      <c r="D23" s="33" t="s">
        <v>17</v>
      </c>
      <c r="E23" s="9"/>
      <c r="F23" s="33">
        <v>31</v>
      </c>
      <c r="G23" s="9"/>
      <c r="H23" s="64">
        <f>MODL87!H23</f>
        <v>0</v>
      </c>
      <c r="I23" s="65" t="s">
        <v>97</v>
      </c>
      <c r="J23" s="3"/>
      <c r="K23" s="59">
        <f t="shared" si="0"/>
        <v>0</v>
      </c>
      <c r="L23" s="33" t="s">
        <v>17</v>
      </c>
    </row>
    <row r="24" spans="1:12" ht="12.75">
      <c r="A24" s="2"/>
      <c r="B24" s="7"/>
      <c r="C24" s="7"/>
      <c r="D24" s="7"/>
      <c r="E24" s="7"/>
      <c r="F24" s="8"/>
      <c r="G24" s="7"/>
      <c r="H24" s="9"/>
      <c r="I24" s="9"/>
      <c r="J24" s="9"/>
      <c r="K24" s="9"/>
      <c r="L24" s="9"/>
    </row>
    <row r="25" spans="1:12" ht="12.75">
      <c r="A25" s="2"/>
      <c r="B25" s="8" t="str">
        <f>A1</f>
        <v>Wimberley</v>
      </c>
      <c r="C25" s="8" t="s">
        <v>5</v>
      </c>
      <c r="D25" s="8" t="s">
        <v>8</v>
      </c>
      <c r="E25" s="8" t="s">
        <v>8</v>
      </c>
      <c r="F25" s="8" t="s">
        <v>23</v>
      </c>
      <c r="G25" s="8" t="s">
        <v>8</v>
      </c>
      <c r="H25" s="7"/>
      <c r="I25" s="8" t="s">
        <v>8</v>
      </c>
      <c r="J25" s="8"/>
      <c r="K25" s="8" t="s">
        <v>16</v>
      </c>
      <c r="L25" s="8" t="s">
        <v>8</v>
      </c>
    </row>
    <row r="26" spans="1:12" ht="12.75">
      <c r="A26" s="2"/>
      <c r="B26" s="8" t="s">
        <v>3</v>
      </c>
      <c r="C26" s="8" t="s">
        <v>105</v>
      </c>
      <c r="D26" s="8" t="s">
        <v>9</v>
      </c>
      <c r="E26" s="8" t="s">
        <v>11</v>
      </c>
      <c r="F26" s="8" t="s">
        <v>12</v>
      </c>
      <c r="G26" s="8" t="s">
        <v>13</v>
      </c>
      <c r="H26" s="8" t="s">
        <v>15</v>
      </c>
      <c r="I26" s="8" t="s">
        <v>15</v>
      </c>
      <c r="J26" s="8"/>
      <c r="K26" s="8" t="s">
        <v>6</v>
      </c>
      <c r="L26" s="8" t="s">
        <v>16</v>
      </c>
    </row>
    <row r="27" spans="1:12" ht="13.5" thickBot="1">
      <c r="A27" s="10" t="s">
        <v>27</v>
      </c>
      <c r="B27" s="8" t="s">
        <v>4</v>
      </c>
      <c r="C27" s="8" t="s">
        <v>7</v>
      </c>
      <c r="D27" s="8" t="s">
        <v>10</v>
      </c>
      <c r="E27" s="8" t="s">
        <v>10</v>
      </c>
      <c r="F27" s="8" t="s">
        <v>10</v>
      </c>
      <c r="G27" s="8" t="s">
        <v>14</v>
      </c>
      <c r="H27" s="8" t="s">
        <v>10</v>
      </c>
      <c r="I27" s="8" t="s">
        <v>10</v>
      </c>
      <c r="J27" s="8"/>
      <c r="K27" s="8" t="s">
        <v>10</v>
      </c>
      <c r="L27" s="8" t="s">
        <v>10</v>
      </c>
    </row>
    <row r="28" spans="1:12" ht="13.5" thickTop="1">
      <c r="A28" s="11"/>
      <c r="B28" s="11"/>
      <c r="C28" s="11"/>
      <c r="D28" s="12" t="s">
        <v>54</v>
      </c>
      <c r="E28" s="11"/>
      <c r="F28" s="11"/>
      <c r="G28" s="13">
        <f>MODL94!G40</f>
        <v>30000</v>
      </c>
      <c r="H28" s="11"/>
      <c r="I28" s="11"/>
      <c r="J28" s="11"/>
      <c r="K28" s="11"/>
      <c r="L28" s="11"/>
    </row>
    <row r="29" spans="1:12" ht="12.75">
      <c r="A29" s="14" t="s">
        <v>28</v>
      </c>
      <c r="B29" s="15">
        <v>1.25</v>
      </c>
      <c r="C29" s="16">
        <f>B29*0.6</f>
        <v>0.75</v>
      </c>
      <c r="D29" s="18">
        <f>C29*$C$5</f>
        <v>3000</v>
      </c>
      <c r="E29" s="26">
        <f>C12*F12</f>
        <v>6200</v>
      </c>
      <c r="F29" s="18">
        <f>D29-E29</f>
        <v>-3200</v>
      </c>
      <c r="G29" s="18">
        <f>IF((G28+F29)&lt;2000,G28+K29+F29,MIN($C$6,+G28+F29))</f>
        <v>26800</v>
      </c>
      <c r="H29" s="18">
        <f>IF((G28+F29)&gt;$C$6,G28+F29-$C$6,0)</f>
        <v>0</v>
      </c>
      <c r="I29" s="18">
        <v>0</v>
      </c>
      <c r="J29" s="18"/>
      <c r="K29" s="18">
        <f>IF((G28+F29)&lt;2000,(INT((ABS(G28+F29))/2000)+1)*2000,0)</f>
        <v>0</v>
      </c>
      <c r="L29" s="18">
        <f>K29</f>
        <v>0</v>
      </c>
    </row>
    <row r="30" spans="1:12" ht="12.75">
      <c r="A30" s="14" t="s">
        <v>29</v>
      </c>
      <c r="B30" s="15">
        <v>1.04</v>
      </c>
      <c r="C30" s="16">
        <f aca="true" t="shared" si="2" ref="C30:C40">B30*0.6</f>
        <v>0.624</v>
      </c>
      <c r="D30" s="18">
        <f aca="true" t="shared" si="3" ref="D30:D40">C30*$C$5</f>
        <v>2496</v>
      </c>
      <c r="E30" s="26">
        <f aca="true" t="shared" si="4" ref="E30:E40">C13*F13</f>
        <v>5600</v>
      </c>
      <c r="F30" s="18">
        <f aca="true" t="shared" si="5" ref="F30:F40">D30-E30</f>
        <v>-3104</v>
      </c>
      <c r="G30" s="18">
        <f aca="true" t="shared" si="6" ref="G30:G40">IF((G29+F30)&lt;2000,G29+K30+F30,MIN($C$6,+G29+F30))</f>
        <v>23696</v>
      </c>
      <c r="H30" s="18">
        <f aca="true" t="shared" si="7" ref="H30:H40">IF((G29+F30)&gt;$C$6,G29+F30-$C$6,0)</f>
        <v>0</v>
      </c>
      <c r="I30" s="18">
        <f aca="true" t="shared" si="8" ref="I30:I40">I29+H30</f>
        <v>0</v>
      </c>
      <c r="J30" s="18"/>
      <c r="K30" s="18">
        <f aca="true" t="shared" si="9" ref="K30:K40">IF((G29+F30)&lt;2000,(INT((ABS(G29+F30))/2000)+1)*2000,0)</f>
        <v>0</v>
      </c>
      <c r="L30" s="18">
        <f aca="true" t="shared" si="10" ref="L30:L40">L29+K30</f>
        <v>0</v>
      </c>
    </row>
    <row r="31" spans="1:12" ht="12.75">
      <c r="A31" s="14" t="s">
        <v>30</v>
      </c>
      <c r="B31" s="15">
        <v>2.28</v>
      </c>
      <c r="C31" s="16">
        <f t="shared" si="2"/>
        <v>1.3679999999999999</v>
      </c>
      <c r="D31" s="18">
        <f t="shared" si="3"/>
        <v>5471.999999999999</v>
      </c>
      <c r="E31" s="26">
        <f t="shared" si="4"/>
        <v>6200</v>
      </c>
      <c r="F31" s="18">
        <f t="shared" si="5"/>
        <v>-728.0000000000009</v>
      </c>
      <c r="G31" s="18">
        <f t="shared" si="6"/>
        <v>22968</v>
      </c>
      <c r="H31" s="18">
        <f t="shared" si="7"/>
        <v>0</v>
      </c>
      <c r="I31" s="18">
        <f t="shared" si="8"/>
        <v>0</v>
      </c>
      <c r="J31" s="18"/>
      <c r="K31" s="18">
        <f t="shared" si="9"/>
        <v>0</v>
      </c>
      <c r="L31" s="18">
        <f t="shared" si="10"/>
        <v>0</v>
      </c>
    </row>
    <row r="32" spans="1:12" ht="12.75">
      <c r="A32" s="14" t="s">
        <v>31</v>
      </c>
      <c r="B32" s="15">
        <v>5.6</v>
      </c>
      <c r="C32" s="16">
        <f t="shared" si="2"/>
        <v>3.36</v>
      </c>
      <c r="D32" s="18">
        <f t="shared" si="3"/>
        <v>13440</v>
      </c>
      <c r="E32" s="26">
        <f t="shared" si="4"/>
        <v>6000</v>
      </c>
      <c r="F32" s="18">
        <f t="shared" si="5"/>
        <v>7440</v>
      </c>
      <c r="G32" s="18">
        <f t="shared" si="6"/>
        <v>30000</v>
      </c>
      <c r="H32" s="18">
        <f t="shared" si="7"/>
        <v>408</v>
      </c>
      <c r="I32" s="18">
        <f t="shared" si="8"/>
        <v>408</v>
      </c>
      <c r="J32" s="18"/>
      <c r="K32" s="18">
        <f t="shared" si="9"/>
        <v>0</v>
      </c>
      <c r="L32" s="18">
        <f t="shared" si="10"/>
        <v>0</v>
      </c>
    </row>
    <row r="33" spans="1:12" ht="12.75">
      <c r="A33" s="14" t="s">
        <v>2</v>
      </c>
      <c r="B33" s="15">
        <v>7.81</v>
      </c>
      <c r="C33" s="16">
        <f t="shared" si="2"/>
        <v>4.686</v>
      </c>
      <c r="D33" s="18">
        <f t="shared" si="3"/>
        <v>18744</v>
      </c>
      <c r="E33" s="26">
        <f t="shared" si="4"/>
        <v>6200</v>
      </c>
      <c r="F33" s="18">
        <f t="shared" si="5"/>
        <v>12544</v>
      </c>
      <c r="G33" s="18">
        <f t="shared" si="6"/>
        <v>30000</v>
      </c>
      <c r="H33" s="18">
        <f t="shared" si="7"/>
        <v>12544</v>
      </c>
      <c r="I33" s="18">
        <f t="shared" si="8"/>
        <v>12952</v>
      </c>
      <c r="J33" s="18"/>
      <c r="K33" s="18">
        <f t="shared" si="9"/>
        <v>0</v>
      </c>
      <c r="L33" s="18">
        <f t="shared" si="10"/>
        <v>0</v>
      </c>
    </row>
    <row r="34" spans="1:12" ht="12.75">
      <c r="A34" s="14" t="s">
        <v>32</v>
      </c>
      <c r="B34" s="15">
        <v>4.11</v>
      </c>
      <c r="C34" s="16">
        <f t="shared" si="2"/>
        <v>2.466</v>
      </c>
      <c r="D34" s="18">
        <f t="shared" si="3"/>
        <v>9864</v>
      </c>
      <c r="E34" s="26">
        <f t="shared" si="4"/>
        <v>6000</v>
      </c>
      <c r="F34" s="18">
        <f t="shared" si="5"/>
        <v>3864</v>
      </c>
      <c r="G34" s="18">
        <f t="shared" si="6"/>
        <v>30000</v>
      </c>
      <c r="H34" s="18">
        <f t="shared" si="7"/>
        <v>3864</v>
      </c>
      <c r="I34" s="18">
        <f t="shared" si="8"/>
        <v>16816</v>
      </c>
      <c r="J34" s="18"/>
      <c r="K34" s="18">
        <f t="shared" si="9"/>
        <v>0</v>
      </c>
      <c r="L34" s="18">
        <f t="shared" si="10"/>
        <v>0</v>
      </c>
    </row>
    <row r="35" spans="1:12" ht="12.75">
      <c r="A35" s="14" t="s">
        <v>33</v>
      </c>
      <c r="B35" s="15">
        <v>2.09</v>
      </c>
      <c r="C35" s="16">
        <f t="shared" si="2"/>
        <v>1.2539999999999998</v>
      </c>
      <c r="D35" s="18">
        <f t="shared" si="3"/>
        <v>5015.999999999999</v>
      </c>
      <c r="E35" s="26">
        <f t="shared" si="4"/>
        <v>6200</v>
      </c>
      <c r="F35" s="18">
        <f t="shared" si="5"/>
        <v>-1184.000000000001</v>
      </c>
      <c r="G35" s="18">
        <f t="shared" si="6"/>
        <v>28816</v>
      </c>
      <c r="H35" s="18">
        <f t="shared" si="7"/>
        <v>0</v>
      </c>
      <c r="I35" s="18">
        <f t="shared" si="8"/>
        <v>16816</v>
      </c>
      <c r="J35" s="18"/>
      <c r="K35" s="18">
        <f t="shared" si="9"/>
        <v>0</v>
      </c>
      <c r="L35" s="18">
        <f t="shared" si="10"/>
        <v>0</v>
      </c>
    </row>
    <row r="36" spans="1:12" ht="12.75">
      <c r="A36" s="14" t="s">
        <v>34</v>
      </c>
      <c r="B36" s="15">
        <v>2.56</v>
      </c>
      <c r="C36" s="16">
        <f t="shared" si="2"/>
        <v>1.536</v>
      </c>
      <c r="D36" s="18">
        <f t="shared" si="3"/>
        <v>6144</v>
      </c>
      <c r="E36" s="26">
        <f t="shared" si="4"/>
        <v>6200</v>
      </c>
      <c r="F36" s="18">
        <f t="shared" si="5"/>
        <v>-56</v>
      </c>
      <c r="G36" s="18">
        <f t="shared" si="6"/>
        <v>28760</v>
      </c>
      <c r="H36" s="18">
        <f t="shared" si="7"/>
        <v>0</v>
      </c>
      <c r="I36" s="18">
        <f t="shared" si="8"/>
        <v>16816</v>
      </c>
      <c r="J36" s="18"/>
      <c r="K36" s="18">
        <f t="shared" si="9"/>
        <v>0</v>
      </c>
      <c r="L36" s="18">
        <f t="shared" si="10"/>
        <v>0</v>
      </c>
    </row>
    <row r="37" spans="1:12" ht="12.75">
      <c r="A37" s="14" t="s">
        <v>35</v>
      </c>
      <c r="B37" s="15">
        <v>3.56</v>
      </c>
      <c r="C37" s="16">
        <f t="shared" si="2"/>
        <v>2.136</v>
      </c>
      <c r="D37" s="18">
        <f t="shared" si="3"/>
        <v>8544</v>
      </c>
      <c r="E37" s="26">
        <f t="shared" si="4"/>
        <v>6000</v>
      </c>
      <c r="F37" s="18">
        <f t="shared" si="5"/>
        <v>2544</v>
      </c>
      <c r="G37" s="18">
        <f t="shared" si="6"/>
        <v>30000</v>
      </c>
      <c r="H37" s="18">
        <f t="shared" si="7"/>
        <v>1304</v>
      </c>
      <c r="I37" s="18">
        <f t="shared" si="8"/>
        <v>18120</v>
      </c>
      <c r="J37" s="18"/>
      <c r="K37" s="18">
        <f t="shared" si="9"/>
        <v>0</v>
      </c>
      <c r="L37" s="18">
        <f t="shared" si="10"/>
        <v>0</v>
      </c>
    </row>
    <row r="38" spans="1:12" ht="12.75">
      <c r="A38" s="14" t="s">
        <v>36</v>
      </c>
      <c r="B38" s="15">
        <v>1.02</v>
      </c>
      <c r="C38" s="16">
        <f t="shared" si="2"/>
        <v>0.612</v>
      </c>
      <c r="D38" s="18">
        <f t="shared" si="3"/>
        <v>2448</v>
      </c>
      <c r="E38" s="26">
        <f t="shared" si="4"/>
        <v>6200</v>
      </c>
      <c r="F38" s="18">
        <f t="shared" si="5"/>
        <v>-3752</v>
      </c>
      <c r="G38" s="18">
        <f t="shared" si="6"/>
        <v>26248</v>
      </c>
      <c r="H38" s="18">
        <f t="shared" si="7"/>
        <v>0</v>
      </c>
      <c r="I38" s="18">
        <f t="shared" si="8"/>
        <v>18120</v>
      </c>
      <c r="J38" s="18"/>
      <c r="K38" s="18">
        <f t="shared" si="9"/>
        <v>0</v>
      </c>
      <c r="L38" s="18">
        <f t="shared" si="10"/>
        <v>0</v>
      </c>
    </row>
    <row r="39" spans="1:12" ht="12.75">
      <c r="A39" s="14" t="s">
        <v>37</v>
      </c>
      <c r="B39" s="15">
        <v>4.48</v>
      </c>
      <c r="C39" s="16">
        <f t="shared" si="2"/>
        <v>2.688</v>
      </c>
      <c r="D39" s="18">
        <f t="shared" si="3"/>
        <v>10752</v>
      </c>
      <c r="E39" s="26">
        <f t="shared" si="4"/>
        <v>6000</v>
      </c>
      <c r="F39" s="18">
        <f t="shared" si="5"/>
        <v>4752</v>
      </c>
      <c r="G39" s="18">
        <f t="shared" si="6"/>
        <v>30000</v>
      </c>
      <c r="H39" s="18">
        <f t="shared" si="7"/>
        <v>1000</v>
      </c>
      <c r="I39" s="18">
        <f t="shared" si="8"/>
        <v>19120</v>
      </c>
      <c r="J39" s="18"/>
      <c r="K39" s="18">
        <f t="shared" si="9"/>
        <v>0</v>
      </c>
      <c r="L39" s="18">
        <f t="shared" si="10"/>
        <v>0</v>
      </c>
    </row>
    <row r="40" spans="1:12" ht="12.75">
      <c r="A40" s="14" t="s">
        <v>38</v>
      </c>
      <c r="B40" s="15">
        <v>0.62</v>
      </c>
      <c r="C40" s="16">
        <f t="shared" si="2"/>
        <v>0.372</v>
      </c>
      <c r="D40" s="18">
        <f t="shared" si="3"/>
        <v>1488</v>
      </c>
      <c r="E40" s="26">
        <f t="shared" si="4"/>
        <v>6200</v>
      </c>
      <c r="F40" s="18">
        <f t="shared" si="5"/>
        <v>-4712</v>
      </c>
      <c r="G40" s="18">
        <f t="shared" si="6"/>
        <v>25288</v>
      </c>
      <c r="H40" s="18">
        <f t="shared" si="7"/>
        <v>0</v>
      </c>
      <c r="I40" s="18">
        <f t="shared" si="8"/>
        <v>19120</v>
      </c>
      <c r="J40" s="18"/>
      <c r="K40" s="18">
        <f t="shared" si="9"/>
        <v>0</v>
      </c>
      <c r="L40" s="18">
        <f t="shared" si="10"/>
        <v>0</v>
      </c>
    </row>
    <row r="41" spans="1:12" ht="12.75">
      <c r="A41" s="14"/>
      <c r="B41" s="15"/>
      <c r="C41" s="16"/>
      <c r="D41" s="18"/>
      <c r="E41" s="26"/>
      <c r="F41" s="18"/>
      <c r="G41" s="18"/>
      <c r="H41" s="18"/>
      <c r="I41" s="18"/>
      <c r="J41" s="18"/>
      <c r="K41" s="18"/>
      <c r="L41" s="18"/>
    </row>
    <row r="42" spans="1:12" ht="12.75">
      <c r="A42" s="14" t="s">
        <v>55</v>
      </c>
      <c r="B42" s="38">
        <f>SUM(B29:B40)</f>
        <v>36.419999999999995</v>
      </c>
      <c r="C42" s="37">
        <f>SUM(C29:C40)</f>
        <v>21.851999999999997</v>
      </c>
      <c r="D42" s="28">
        <f>SUM(D29:D40)</f>
        <v>87408</v>
      </c>
      <c r="E42" s="26"/>
      <c r="F42" s="17"/>
      <c r="G42" s="18"/>
      <c r="H42" s="18"/>
      <c r="I42" s="18"/>
      <c r="J42" s="18"/>
      <c r="K42" s="18"/>
      <c r="L42" s="18"/>
    </row>
    <row r="43" spans="1:12" ht="12.75">
      <c r="A43" s="5"/>
      <c r="B43" s="15"/>
      <c r="C43" s="16"/>
      <c r="D43" s="17"/>
      <c r="E43" s="5"/>
      <c r="F43" s="17"/>
      <c r="G43" s="18"/>
      <c r="H43" s="18"/>
      <c r="I43" s="18"/>
      <c r="J43" s="18"/>
      <c r="K43" s="18"/>
      <c r="L43" s="18"/>
    </row>
    <row r="44" spans="1:12" ht="12.75">
      <c r="A44" s="5" t="s">
        <v>18</v>
      </c>
      <c r="B44" s="15"/>
      <c r="D44" s="28"/>
      <c r="E44" s="34">
        <f>SUM(E29:E40)</f>
        <v>73000</v>
      </c>
      <c r="F44" s="17"/>
      <c r="G44" s="18"/>
      <c r="H44" s="18"/>
      <c r="I44" s="18"/>
      <c r="J44" s="18"/>
      <c r="K44" s="18"/>
      <c r="L44" s="18"/>
    </row>
    <row r="45" spans="1:12" ht="12.75">
      <c r="A45" s="5" t="s">
        <v>19</v>
      </c>
      <c r="B45" s="15"/>
      <c r="C45" s="16"/>
      <c r="D45" s="28"/>
      <c r="E45" s="34">
        <f>E44-L40</f>
        <v>73000</v>
      </c>
      <c r="F45" s="17"/>
      <c r="G45" s="18"/>
      <c r="H45" s="18"/>
      <c r="I45" s="18"/>
      <c r="J45" s="18"/>
      <c r="K45" s="18"/>
      <c r="L45" s="18"/>
    </row>
    <row r="46" spans="1:12" ht="12.75">
      <c r="A46" s="5" t="s">
        <v>20</v>
      </c>
      <c r="B46" s="15"/>
      <c r="C46" s="16"/>
      <c r="D46" s="27"/>
      <c r="E46" s="27">
        <f>E45/E44</f>
        <v>1</v>
      </c>
      <c r="F46" s="17"/>
      <c r="G46" s="18"/>
      <c r="H46" s="18"/>
      <c r="I46" s="18"/>
      <c r="J46" s="18"/>
      <c r="K46" s="18"/>
      <c r="L46" s="18"/>
    </row>
    <row r="47" spans="1:12" ht="12.75">
      <c r="A47" s="5" t="s">
        <v>21</v>
      </c>
      <c r="B47" s="15"/>
      <c r="C47" s="16"/>
      <c r="D47" s="27"/>
      <c r="E47" s="36">
        <f>I40/E44</f>
        <v>0.2619178082191781</v>
      </c>
      <c r="F47" s="17"/>
      <c r="G47" s="18"/>
      <c r="H47" s="18"/>
      <c r="I47" s="18"/>
      <c r="J47" s="18"/>
      <c r="K47" s="18"/>
      <c r="L47" s="18"/>
    </row>
    <row r="48" spans="1:12" ht="12.75">
      <c r="A48" s="5" t="s">
        <v>24</v>
      </c>
      <c r="B48" s="15"/>
      <c r="C48" s="16"/>
      <c r="D48" s="27"/>
      <c r="E48" s="36">
        <f>I40/D42</f>
        <v>0.21874427969979865</v>
      </c>
      <c r="F48" s="17"/>
      <c r="G48" s="18"/>
      <c r="H48" s="18"/>
      <c r="I48" s="18"/>
      <c r="J48" s="18"/>
      <c r="K48" s="18"/>
      <c r="L48" s="18"/>
    </row>
  </sheetData>
  <sheetProtection/>
  <mergeCells count="7">
    <mergeCell ref="A1:L1"/>
    <mergeCell ref="A2:L2"/>
    <mergeCell ref="A11:D11"/>
    <mergeCell ref="A4:D4"/>
    <mergeCell ref="F4:H4"/>
    <mergeCell ref="K11:L11"/>
    <mergeCell ref="H11:I11"/>
  </mergeCells>
  <printOptions/>
  <pageMargins left="0.7" right="0.7" top="0.75" bottom="0.75" header="0.3" footer="0.3"/>
  <pageSetup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Venhuizen</dc:creator>
  <cp:keywords/>
  <dc:description/>
  <cp:lastModifiedBy>David Venhuizen</cp:lastModifiedBy>
  <cp:lastPrinted>2008-06-27T16:00:53Z</cp:lastPrinted>
  <dcterms:created xsi:type="dcterms:W3CDTF">2000-05-30T13:11:26Z</dcterms:created>
  <dcterms:modified xsi:type="dcterms:W3CDTF">2009-06-29T23:03:37Z</dcterms:modified>
  <cp:category/>
  <cp:version/>
  <cp:contentType/>
  <cp:contentStatus/>
</cp:coreProperties>
</file>